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65" windowWidth="12120" windowHeight="8955" activeTab="0"/>
  </bookViews>
  <sheets>
    <sheet name="CBTT-03-Q3.06" sheetId="1" r:id="rId1"/>
    <sheet name="KQKD_Q3_06" sheetId="2" r:id="rId2"/>
    <sheet name="CDKT_Q3_06" sheetId="3" r:id="rId3"/>
  </sheets>
  <definedNames/>
  <calcPr fullCalcOnLoad="1"/>
</workbook>
</file>

<file path=xl/sharedStrings.xml><?xml version="1.0" encoding="utf-8"?>
<sst xmlns="http://schemas.openxmlformats.org/spreadsheetml/2006/main" count="230" uniqueCount="217">
  <si>
    <t>Quyù III naêm 2006</t>
  </si>
  <si>
    <t>Thuyeát 
minh</t>
  </si>
  <si>
    <t>Naêm nay</t>
  </si>
  <si>
    <t>Naêm tröôùc</t>
  </si>
  <si>
    <t>01</t>
  </si>
  <si>
    <t>03</t>
  </si>
  <si>
    <t>20</t>
  </si>
  <si>
    <t>21</t>
  </si>
  <si>
    <t>22</t>
  </si>
  <si>
    <t>23</t>
  </si>
  <si>
    <t>24</t>
  </si>
  <si>
    <t>25</t>
  </si>
  <si>
    <t>30</t>
  </si>
  <si>
    <t>31</t>
  </si>
  <si>
    <t>32</t>
  </si>
  <si>
    <t>40</t>
  </si>
  <si>
    <t>50</t>
  </si>
  <si>
    <t>60</t>
  </si>
  <si>
    <r>
      <t xml:space="preserve">Ñôn vò baùo caùo:  </t>
    </r>
    <r>
      <rPr>
        <b/>
        <sz val="10"/>
        <rFont val="VNI-Times"/>
        <family val="0"/>
      </rPr>
      <t>COÂNG TY COÅ PHAÀN NHÖÏA BÌNH MINH</t>
    </r>
    <r>
      <rPr>
        <sz val="10"/>
        <rFont val="VNI-Times"/>
        <family val="0"/>
      </rPr>
      <t xml:space="preserve">
Ñòa chæ             :  240 Haäu Giang - Phöôøng 9 - Quaän 6 - TpHCM</t>
    </r>
  </si>
  <si>
    <t>BAÙO CAÙO KEÁT QUAÛ HOAÏT ÑOÄNG KINH DOANH</t>
  </si>
  <si>
    <t>Ñôn vò tính: Ñoàng</t>
  </si>
  <si>
    <t>CHÆ TIEÂU</t>
  </si>
  <si>
    <t xml:space="preserve"> Maõ
soá</t>
  </si>
  <si>
    <t>Th.
minh</t>
  </si>
  <si>
    <t>Quyù III</t>
  </si>
  <si>
    <t>Luõy keá töø ñaàu naêm
ñeán cuoái quyù naøy</t>
  </si>
  <si>
    <t>2</t>
  </si>
  <si>
    <t>1. Doanh thu baùn haøng vaø cung caáp dòch vuï</t>
  </si>
  <si>
    <t>2. Caùc khoaûn giaûm tröø</t>
  </si>
  <si>
    <t>3. Doanh thu thuaàn veà baùn haøng vaø CC
 dòch vuï (10 = 01 - 03)</t>
  </si>
  <si>
    <t>10</t>
  </si>
  <si>
    <t>4. Giaù voán haøng baùn</t>
  </si>
  <si>
    <t>11</t>
  </si>
  <si>
    <t>5. Lôïi nhuaän goäp veà baùn haøng vaø cung caáp 
dòch vuï (20 = 10 - 11)</t>
  </si>
  <si>
    <t>6. Doanh thu hoaït ñoäng taøi chính</t>
  </si>
  <si>
    <t>7. Chi phí taøi chính</t>
  </si>
  <si>
    <t>Trong ñoù: chi phí laõi vay</t>
  </si>
  <si>
    <t>8. Chi phí baùn haøng</t>
  </si>
  <si>
    <t>9. Chi phí quaûn lyù doanh nghieäp</t>
  </si>
  <si>
    <t>10. Lôïi nhuaän thuaàn töø hoaït ñoäng KD
{30 = 20 + (21 - 22) + (24 + 25)}</t>
  </si>
  <si>
    <t>11. Thu nhaäp khaùc</t>
  </si>
  <si>
    <t>12. Chi phí khaùc</t>
  </si>
  <si>
    <t>13. Lôïi nhuaän khaùc (40 = 31 -32)</t>
  </si>
  <si>
    <t xml:space="preserve">14. Toåûng lôïi nhuaän keá toaùn tröôùc thueá
(50=30+40) </t>
  </si>
  <si>
    <t>15. Thueá thu nhaäp doanh nghieäp</t>
  </si>
  <si>
    <t>51</t>
  </si>
  <si>
    <t>16. Lôïi nhuaän sau thueá thu nhaäp doanh nghieäp (60 = 50 - 51)</t>
  </si>
  <si>
    <t>Ñôn vò baùo caùo:  COÂNG TYOÅ PHAÀN NHÖA BÌNH MINH
Ñòa chæ              :  240 Haäu Giang - Phöôøng 9 - Quaän 6 - TpHCM</t>
  </si>
  <si>
    <t>BAÛNG CAÂN ÑOÁI KEÁ TOAÙN</t>
  </si>
  <si>
    <t xml:space="preserve">Taïi ngaøy …30…. thaùng …09…. Naêm …2006…. </t>
  </si>
  <si>
    <t>TAØI SAÛN</t>
  </si>
  <si>
    <t>Maõ
 soá</t>
  </si>
  <si>
    <t>Soá cuoái
quyù</t>
  </si>
  <si>
    <t>Soá ñaàu 
naêm</t>
  </si>
  <si>
    <t xml:space="preserve">         A.  TAØI SAÛN NGAÉN HAÏN
            (100)=110+120+130+140+150</t>
  </si>
  <si>
    <t xml:space="preserve"> I. Tieàn vaø caùc khoaûn töông ñöông tieàn</t>
  </si>
  <si>
    <t xml:space="preserve">    1. Tieàn</t>
  </si>
  <si>
    <t xml:space="preserve">    2. Caùc khoaûn töông ñöông tieàn</t>
  </si>
  <si>
    <t xml:space="preserve"> II. Caùc khoaûn ñaàu tö taøi chính ngaén haïn</t>
  </si>
  <si>
    <t xml:space="preserve">    1. Ñaàu tö ngaén haïn</t>
  </si>
  <si>
    <t xml:space="preserve">    2. Döï phoøng giaûm giaù chöùng khoaùn ñaàu tö ngaén haïn</t>
  </si>
  <si>
    <t xml:space="preserve"> III. Caùc khoaûn phaûi thu ngaén haïn</t>
  </si>
  <si>
    <t xml:space="preserve">   1. Phaûi thu khaùch haøng</t>
  </si>
  <si>
    <t xml:space="preserve">   2. Traû tröôùc cho ngöôøi baùn</t>
  </si>
  <si>
    <t xml:space="preserve">   3. Phaûi thu noäi boä</t>
  </si>
  <si>
    <t xml:space="preserve">   4. Phaûi thu theo tieán ñoä keá hoaïch hôïp ñoàng xaây döïng</t>
  </si>
  <si>
    <t xml:space="preserve">   5. Caùc khoaûn phaûi thu khaùc</t>
  </si>
  <si>
    <t xml:space="preserve">   6. Döï phoøng caùc khoaûn phaûi thu khoù ñoøi</t>
  </si>
  <si>
    <t xml:space="preserve"> IV.Haøng toàn kho</t>
  </si>
  <si>
    <t xml:space="preserve">   1. Haøng toàn kho</t>
  </si>
  <si>
    <t xml:space="preserve">   2. Döï phoøng giaûm giaù haøng toàn kho</t>
  </si>
  <si>
    <t xml:space="preserve">  V. Taøi saûn ngaén haïn khaùc</t>
  </si>
  <si>
    <t xml:space="preserve">   1. Chi phí traû tröôùc ngaén haïn</t>
  </si>
  <si>
    <t xml:space="preserve">   2. Caùc khoaûn thueá phaûi thu</t>
  </si>
  <si>
    <t xml:space="preserve">   3. Taøi saûn ngaén haïn khaùc</t>
  </si>
  <si>
    <t xml:space="preserve">     B.  TAØI SAÛN DAØI HAÏN
            200=210+220+240+250+260)</t>
  </si>
  <si>
    <t xml:space="preserve"> I. Caùc khoaûn phaûi thu daøi haïn</t>
  </si>
  <si>
    <t xml:space="preserve">   1. Phaûi thu daøi haïn cuûa khaùch haøng</t>
  </si>
  <si>
    <t xml:space="preserve">   2. Phaûi thu noäi boä daøi haïn</t>
  </si>
  <si>
    <t xml:space="preserve">   3. Phaûi thu daøi haïn khaùc</t>
  </si>
  <si>
    <t xml:space="preserve">  4. Döï phoøng phaûi thu daøi haïn khoù ñoøi</t>
  </si>
  <si>
    <t xml:space="preserve"> II. Taøi saûn coá ñònh</t>
  </si>
  <si>
    <t xml:space="preserve"> </t>
  </si>
  <si>
    <t xml:space="preserve">  1. Taøi saûn coá ñònh höõu hình</t>
  </si>
  <si>
    <t xml:space="preserve">      - Nguyeân giaù </t>
  </si>
  <si>
    <t xml:space="preserve">      - Giaù trò hao moøn luyõ keá</t>
  </si>
  <si>
    <t xml:space="preserve">  2. Taøi saûn coá ñònh thueâ taøi chính</t>
  </si>
  <si>
    <t xml:space="preserve">  3. Taøi saûn coá ñònh voâ hình</t>
  </si>
  <si>
    <t xml:space="preserve">  4. Chi phí xaây döïng cô baûn dôû dang</t>
  </si>
  <si>
    <t xml:space="preserve"> III. Baát ñoäng saûn ñaàu tö</t>
  </si>
  <si>
    <t xml:space="preserve"> IV.  Caùc khoaûn ñaàu tu taøi chính daøi haïn</t>
  </si>
  <si>
    <t xml:space="preserve">   1. Ñaàu tö vaøo coâng ty con</t>
  </si>
  <si>
    <t xml:space="preserve">   2. Ñaàu tö vaøo coâng ty lieân keát, coâng ty lieân doanh</t>
  </si>
  <si>
    <t xml:space="preserve">   3. Ñaàu tö daøi haïn khaùc</t>
  </si>
  <si>
    <t xml:space="preserve">   4. Döï phoøng giaûm giaù chöùng khoaùn ñaàu tö daøi haïn</t>
  </si>
  <si>
    <t xml:space="preserve"> V. Taøi saûn daøi haïn khaùc</t>
  </si>
  <si>
    <t xml:space="preserve">   1. Chi phí traû tröôùc daøi haïn</t>
  </si>
  <si>
    <t xml:space="preserve">   2. Taøi saûn thueá thu nhaäp hoaøn laïi</t>
  </si>
  <si>
    <t xml:space="preserve">   3. Taøi saûn daøi haïn khaùc</t>
  </si>
  <si>
    <t>Toång coäng taøi saûn (270 = 100 + 200)</t>
  </si>
  <si>
    <t>NGUOÀN VOÁN</t>
  </si>
  <si>
    <t xml:space="preserve"> A. NÔÏ PHAÛI TRAÛ (300 = 310  + 320)</t>
  </si>
  <si>
    <t xml:space="preserve">  I. Nôï ngaén haïn</t>
  </si>
  <si>
    <t xml:space="preserve">   1. Vay vaø nôï ngaén haïn</t>
  </si>
  <si>
    <t xml:space="preserve">   2. Phaûi traû cho ngöôøi baùn</t>
  </si>
  <si>
    <t xml:space="preserve">   3. Ngöôøi mua traû tieàn tröôùc</t>
  </si>
  <si>
    <t xml:space="preserve">   4. Thueá vaø caùc khoaûn phaûi noäp nhaø nöôùc</t>
  </si>
  <si>
    <t xml:space="preserve">   5. Phaûi traû coâng nhaân vieân</t>
  </si>
  <si>
    <t xml:space="preserve">   6. Chi phí phaûi traû</t>
  </si>
  <si>
    <t xml:space="preserve">   7. Phaûi traû noäi boä</t>
  </si>
  <si>
    <t xml:space="preserve">   8. Phaûi traû theo tieán ñoä keá hoaïch hôïp ñoàng xaây döïng</t>
  </si>
  <si>
    <t>9. Caùc khoaûn phaûi traû, phaûi noäp khaùc</t>
  </si>
  <si>
    <t xml:space="preserve">  II. Nôï daøi haïn</t>
  </si>
  <si>
    <t xml:space="preserve">   1. Phaûi traû daøi haïn ngöôøi baùn</t>
  </si>
  <si>
    <t xml:space="preserve">   2. Phaûi traû daøi haïn noäi boâ</t>
  </si>
  <si>
    <t xml:space="preserve">   3. Phaûi traû daøi haïn khaùc</t>
  </si>
  <si>
    <t xml:space="preserve">   4. Vay vaø nôï daøi haïn</t>
  </si>
  <si>
    <t xml:space="preserve">   5. Thueá thu nhaäp hoaõn laïi phaûi traû</t>
  </si>
  <si>
    <t xml:space="preserve"> B. VOÁN CHUÛ SÔÕ HÖÕU (400 = 410 + 420)</t>
  </si>
  <si>
    <t xml:space="preserve">  I. Voán chuû sôû höõu</t>
  </si>
  <si>
    <t xml:space="preserve">   1. Voán ñaàu tö cuûa chuû sôû höõu</t>
  </si>
  <si>
    <t xml:space="preserve">   2. Thaëng dö voán coå phaàn</t>
  </si>
  <si>
    <t xml:space="preserve">   3. Coå phieáu ngaân quyõ</t>
  </si>
  <si>
    <t xml:space="preserve">   4. Cheânh leäch ñaùnh giaù laïi taøi saûn</t>
  </si>
  <si>
    <t xml:space="preserve">   5. Cheânh leäch tyû giaù hoái ñoaùi</t>
  </si>
  <si>
    <t xml:space="preserve">   6. Quyõ ñaàu tu phaùt trieån</t>
  </si>
  <si>
    <t xml:space="preserve">  7. Quyõ döï phoøng taøi chính</t>
  </si>
  <si>
    <t xml:space="preserve">   8. Quyõ khaùc thuoäc voán chuû sôû höõu</t>
  </si>
  <si>
    <t xml:space="preserve">   9.Lôïi nhuaän chöa phaân phoái</t>
  </si>
  <si>
    <t xml:space="preserve">  II. Nguoàn kinh phí vaø quyõ khaùc</t>
  </si>
  <si>
    <t xml:space="preserve">   1. Quyõ khen thöôûng phuùc lôïi</t>
  </si>
  <si>
    <t xml:space="preserve">   2. Nguoàn kinh phí</t>
  </si>
  <si>
    <t xml:space="preserve">   3. Nguoàn kinh phí ñaõ hình thaønh TSCÑ</t>
  </si>
  <si>
    <t>Toång coäng nguoàn voán (430 = 300 + 400)</t>
  </si>
  <si>
    <t>CAÙC CHÆ TIEÂU NGOAØI BAÛNG CAÂN ÑOÁI KEÁ TOAÙN</t>
  </si>
  <si>
    <t xml:space="preserve">Thuyeát
minh </t>
  </si>
  <si>
    <t xml:space="preserve">Soá ñaàu
naêm  </t>
  </si>
  <si>
    <t xml:space="preserve">    1. Taøi  saûn thueâ ngoaøi</t>
  </si>
  <si>
    <t xml:space="preserve">   2. Vaät tö, haøng hoaù nhaän giöõ hoä, nhaän gia coâng</t>
  </si>
  <si>
    <t xml:space="preserve">    3. Haøng hoaù nhaän baùn hoä, nhaän kyù göûi</t>
  </si>
  <si>
    <t xml:space="preserve">    4. Nôï khoù ñoøi ñaõ xöû lyù</t>
  </si>
  <si>
    <t xml:space="preserve">    5. Ngoaïi teä caùc loaïi</t>
  </si>
  <si>
    <t xml:space="preserve">    6. Döï toaùn chi hoaït ñoäng</t>
  </si>
  <si>
    <t xml:space="preserve">    7. Nguoàn voán khaáu hao cô baûn hieän coù</t>
  </si>
  <si>
    <t>Maãu CBTT-03 (söûa ñoåi)</t>
  </si>
  <si>
    <t>CÔNG TY CP NHỰA BÌNH MINH</t>
  </si>
  <si>
    <t></t>
  </si>
  <si>
    <t>BÁO CÁO TÀI CHÍNH TÓM TẮT</t>
  </si>
  <si>
    <t>(Quý III / năm 2006)</t>
  </si>
  <si>
    <t>I. BẢNG CÂN ĐỐI KẾ TOÁN</t>
  </si>
  <si>
    <t>STT</t>
  </si>
  <si>
    <t>Nội dung</t>
  </si>
  <si>
    <t>Số dư đầu kỳ</t>
  </si>
  <si>
    <t>Số dư cuối kỳ</t>
  </si>
  <si>
    <t>I</t>
  </si>
  <si>
    <t>Tài sản ngắn hạn</t>
  </si>
  <si>
    <t>Tiền và các khoản tương đương tiền</t>
  </si>
  <si>
    <t>Các khoản đầu tư tài chính ngắn hạn</t>
  </si>
  <si>
    <t>Các khoản phải thu ngắn hạn</t>
  </si>
  <si>
    <t>Hàng tồn kho</t>
  </si>
  <si>
    <t>Tài sản ngắn hạn khác</t>
  </si>
  <si>
    <t>II</t>
  </si>
  <si>
    <t>Tài sản dài hạn</t>
  </si>
  <si>
    <t>Các khoản phải thu dài hạn</t>
  </si>
  <si>
    <t>Tài sản cố định</t>
  </si>
  <si>
    <t>- Tài sản cố định hữu hình</t>
  </si>
  <si>
    <t>- Tài sản cố định vô hình</t>
  </si>
  <si>
    <t>- Tài sản cố định thuê tài chính</t>
  </si>
  <si>
    <t>- Chi phí XDCB dở dang</t>
  </si>
  <si>
    <t>Bất động sản đầu tư</t>
  </si>
  <si>
    <t>Các khoản đầu tư tài chính dài hạn</t>
  </si>
  <si>
    <t>Tài sản dài hạn khác</t>
  </si>
  <si>
    <t>III</t>
  </si>
  <si>
    <t>Tổng cộng tài sản</t>
  </si>
  <si>
    <t>IV</t>
  </si>
  <si>
    <t>Nợ phải trả</t>
  </si>
  <si>
    <t>Nợ ngắn hạn</t>
  </si>
  <si>
    <t>Nợ dài hạn</t>
  </si>
  <si>
    <t>V</t>
  </si>
  <si>
    <t>Vốn chủ sở hữu</t>
  </si>
  <si>
    <t>- Vốn đầu tư của chủ sở hữu</t>
  </si>
  <si>
    <t>CP</t>
  </si>
  <si>
    <t>- Thặng dư vốn cổ phần</t>
  </si>
  <si>
    <t>- Cổ phiếu quỹ</t>
  </si>
  <si>
    <t>- Chênh lệch đánh giá lại tài sản</t>
  </si>
  <si>
    <t>- Chênh lệch tỷ giá hối đoái</t>
  </si>
  <si>
    <t>- Các quỹ</t>
  </si>
  <si>
    <t>- Lợi nhuận sau thuế chưa phân phối</t>
  </si>
  <si>
    <t>- Nguồn vốn đầu tư XDCB</t>
  </si>
  <si>
    <t>Nguồn kinh phí và quỹ khác</t>
  </si>
  <si>
    <t>- Quỹ khen thưởng phúc lợi</t>
  </si>
  <si>
    <t>- Nguồn kinh phí</t>
  </si>
  <si>
    <t>- Nguồn kinh phí đã hình thành TSCĐ</t>
  </si>
  <si>
    <t>VI</t>
  </si>
  <si>
    <t>Tổng cộng nguồn vốn</t>
  </si>
  <si>
    <t>II- KẾT QUẢ HOẠT ĐỘNG SẢN XUẤT KINH DOANH</t>
  </si>
  <si>
    <t>Chỉ tiêu</t>
  </si>
  <si>
    <t>Kỳ báo cáo</t>
  </si>
  <si>
    <t>Luỹ kế</t>
  </si>
  <si>
    <t>Doanh thu bán hàng và cung cấp dịch vụ</t>
  </si>
  <si>
    <t>Các khoản giảm trừ doanh thu</t>
  </si>
  <si>
    <t>Doanh thu thuần về bán hàng và CC dịch vụ</t>
  </si>
  <si>
    <t>Giá vốn hàng bán</t>
  </si>
  <si>
    <t>Lợi nhuận gộp về bán hàng và CC dịch vụ</t>
  </si>
  <si>
    <t>Doanh thu từ hoạt động tài chính</t>
  </si>
  <si>
    <t>Chi phí hoạt động tài chính</t>
  </si>
  <si>
    <t>Chi phí bán hàng</t>
  </si>
  <si>
    <t>Chi phí quản lý doanh nghiệp</t>
  </si>
  <si>
    <t>Lợi nhuận thuần từ hoạt động kinh doanh</t>
  </si>
  <si>
    <t>Thu nhập khác</t>
  </si>
  <si>
    <t>Chi phí khác</t>
  </si>
  <si>
    <t>Lợi nhuận khác</t>
  </si>
  <si>
    <t>Tổng lợi nhuận kế toán trước thuế</t>
  </si>
  <si>
    <t>Thuế thu nhập doanh nghiệp</t>
  </si>
  <si>
    <t>Lợi nhuận sau thuế TNDN</t>
  </si>
  <si>
    <t>Lãi cơ bản trên mỗi cổ phiếu</t>
  </si>
  <si>
    <t>Cổ tức trên mỗi cổ phiếu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</si>
</sst>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\ &quot;₫&quot;_-;\-* #,##0.00\ &quot;₫&quot;_-;_-* &quot;-&quot;??\ &quot;₫&quot;_-;_-@_-"/>
    <numFmt numFmtId="165" formatCode="_(* #,##0_);_(* \(#,##0\);_(* &quot;-&quot;??_);_(@_)"/>
  </numFmts>
  <fonts count="22">
    <font>
      <sz val="10"/>
      <name val="Arial"/>
      <family val="0"/>
    </font>
    <font>
      <b/>
      <sz val="10"/>
      <name val="VNI-Times"/>
      <family val="0"/>
    </font>
    <font>
      <b/>
      <sz val="16"/>
      <name val="VNI-Times"/>
      <family val="0"/>
    </font>
    <font>
      <sz val="10"/>
      <name val="VNI-Times"/>
      <family val="0"/>
    </font>
    <font>
      <b/>
      <sz val="11"/>
      <name val="VNI-Times"/>
      <family val="0"/>
    </font>
    <font>
      <b/>
      <sz val="14"/>
      <name val="VNI-Times"/>
      <family val="0"/>
    </font>
    <font>
      <i/>
      <sz val="11"/>
      <name val="VNI-Times"/>
      <family val="0"/>
    </font>
    <font>
      <b/>
      <i/>
      <sz val="12"/>
      <name val="VNI-Times"/>
      <family val="0"/>
    </font>
    <font>
      <b/>
      <sz val="12"/>
      <name val="VNI-Times"/>
      <family val="0"/>
    </font>
    <font>
      <i/>
      <sz val="10"/>
      <name val="VNI-Times"/>
      <family val="0"/>
    </font>
    <font>
      <b/>
      <sz val="12"/>
      <name val="Times New Roman"/>
      <family val="1"/>
    </font>
    <font>
      <sz val="12"/>
      <name val="Wingdings"/>
      <family val="0"/>
    </font>
    <font>
      <b/>
      <sz val="18"/>
      <name val="Times New Roman"/>
      <family val="1"/>
    </font>
    <font>
      <b/>
      <i/>
      <sz val="16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i/>
      <sz val="13"/>
      <name val="Times New Roman"/>
      <family val="1"/>
    </font>
    <font>
      <b/>
      <sz val="14"/>
      <name val="Times New Roman"/>
      <family val="1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/>
    </xf>
    <xf numFmtId="49" fontId="1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49" fontId="3" fillId="0" borderId="2" xfId="0" applyNumberFormat="1" applyFont="1" applyBorder="1" applyAlignment="1">
      <alignment horizontal="center"/>
    </xf>
    <xf numFmtId="0" fontId="3" fillId="0" borderId="2" xfId="0" applyFont="1" applyBorder="1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1" fillId="0" borderId="3" xfId="0" applyFont="1" applyBorder="1" applyAlignment="1">
      <alignment horizontal="center"/>
    </xf>
    <xf numFmtId="49" fontId="1" fillId="0" borderId="3" xfId="0" applyNumberFormat="1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/>
    </xf>
    <xf numFmtId="49" fontId="1" fillId="0" borderId="4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3" fontId="3" fillId="0" borderId="4" xfId="0" applyNumberFormat="1" applyFont="1" applyBorder="1" applyAlignment="1">
      <alignment horizontal="right"/>
    </xf>
    <xf numFmtId="0" fontId="3" fillId="0" borderId="2" xfId="0" applyFont="1" applyBorder="1" applyAlignment="1">
      <alignment horizontal="center"/>
    </xf>
    <xf numFmtId="3" fontId="3" fillId="0" borderId="2" xfId="0" applyNumberFormat="1" applyFont="1" applyBorder="1" applyAlignment="1">
      <alignment horizontal="right"/>
    </xf>
    <xf numFmtId="0" fontId="1" fillId="0" borderId="2" xfId="0" applyFont="1" applyBorder="1" applyAlignment="1">
      <alignment wrapText="1"/>
    </xf>
    <xf numFmtId="0" fontId="1" fillId="0" borderId="2" xfId="0" applyFont="1" applyBorder="1" applyAlignment="1">
      <alignment horizontal="left" wrapText="1"/>
    </xf>
    <xf numFmtId="0" fontId="1" fillId="0" borderId="1" xfId="0" applyFont="1" applyBorder="1" applyAlignment="1">
      <alignment wrapText="1"/>
    </xf>
    <xf numFmtId="3" fontId="1" fillId="0" borderId="1" xfId="0" applyNumberFormat="1" applyFont="1" applyBorder="1" applyAlignment="1">
      <alignment horizontal="right"/>
    </xf>
    <xf numFmtId="3" fontId="4" fillId="0" borderId="0" xfId="0" applyNumberFormat="1" applyFont="1" applyAlignment="1">
      <alignment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3" fontId="1" fillId="0" borderId="0" xfId="0" applyNumberFormat="1" applyFont="1" applyAlignment="1">
      <alignment/>
    </xf>
    <xf numFmtId="0" fontId="1" fillId="0" borderId="4" xfId="0" applyFont="1" applyBorder="1" applyAlignment="1">
      <alignment wrapText="1"/>
    </xf>
    <xf numFmtId="0" fontId="1" fillId="0" borderId="4" xfId="0" applyFont="1" applyBorder="1" applyAlignment="1">
      <alignment horizontal="center"/>
    </xf>
    <xf numFmtId="3" fontId="1" fillId="0" borderId="4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3" fontId="1" fillId="0" borderId="0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3" fontId="3" fillId="0" borderId="2" xfId="0" applyNumberFormat="1" applyFont="1" applyBorder="1" applyAlignment="1">
      <alignment/>
    </xf>
    <xf numFmtId="37" fontId="3" fillId="0" borderId="2" xfId="0" applyNumberFormat="1" applyFont="1" applyBorder="1" applyAlignment="1">
      <alignment/>
    </xf>
    <xf numFmtId="49" fontId="3" fillId="0" borderId="2" xfId="0" applyNumberFormat="1" applyFont="1" applyBorder="1" applyAlignment="1">
      <alignment/>
    </xf>
    <xf numFmtId="0" fontId="3" fillId="0" borderId="1" xfId="0" applyFont="1" applyBorder="1" applyAlignment="1">
      <alignment/>
    </xf>
    <xf numFmtId="3" fontId="3" fillId="0" borderId="1" xfId="0" applyNumberFormat="1" applyFont="1" applyBorder="1" applyAlignment="1">
      <alignment/>
    </xf>
    <xf numFmtId="0" fontId="4" fillId="0" borderId="3" xfId="0" applyFont="1" applyBorder="1" applyAlignment="1">
      <alignment horizontal="center" wrapText="1"/>
    </xf>
    <xf numFmtId="3" fontId="1" fillId="0" borderId="3" xfId="0" applyNumberFormat="1" applyFont="1" applyBorder="1" applyAlignment="1">
      <alignment/>
    </xf>
    <xf numFmtId="0" fontId="8" fillId="0" borderId="3" xfId="0" applyFont="1" applyBorder="1" applyAlignment="1">
      <alignment horizontal="center"/>
    </xf>
    <xf numFmtId="0" fontId="1" fillId="0" borderId="3" xfId="0" applyFont="1" applyBorder="1" applyAlignment="1">
      <alignment wrapText="1"/>
    </xf>
    <xf numFmtId="0" fontId="4" fillId="0" borderId="3" xfId="0" applyFont="1" applyBorder="1" applyAlignment="1">
      <alignment horizontal="center" vertical="center" wrapText="1"/>
    </xf>
    <xf numFmtId="3" fontId="0" fillId="0" borderId="0" xfId="0" applyNumberFormat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 horizontal="center" vertical="top" wrapText="1"/>
    </xf>
    <xf numFmtId="0" fontId="13" fillId="0" borderId="0" xfId="0" applyFont="1" applyAlignment="1">
      <alignment horizontal="center" vertical="top" wrapText="1"/>
    </xf>
    <xf numFmtId="0" fontId="10" fillId="0" borderId="1" xfId="0" applyFont="1" applyBorder="1" applyAlignment="1">
      <alignment horizontal="center" wrapText="1"/>
    </xf>
    <xf numFmtId="0" fontId="10" fillId="0" borderId="5" xfId="0" applyFont="1" applyBorder="1" applyAlignment="1">
      <alignment horizontal="center" wrapText="1"/>
    </xf>
    <xf numFmtId="0" fontId="16" fillId="0" borderId="1" xfId="0" applyFont="1" applyBorder="1" applyAlignment="1">
      <alignment horizontal="center" wrapText="1"/>
    </xf>
    <xf numFmtId="0" fontId="16" fillId="0" borderId="5" xfId="0" applyFont="1" applyBorder="1" applyAlignment="1">
      <alignment horizontal="left" wrapText="1"/>
    </xf>
    <xf numFmtId="3" fontId="16" fillId="0" borderId="5" xfId="0" applyNumberFormat="1" applyFont="1" applyBorder="1" applyAlignment="1">
      <alignment horizontal="right" wrapText="1"/>
    </xf>
    <xf numFmtId="0" fontId="15" fillId="0" borderId="2" xfId="0" applyFont="1" applyBorder="1" applyAlignment="1">
      <alignment horizontal="center" wrapText="1"/>
    </xf>
    <xf numFmtId="0" fontId="15" fillId="0" borderId="6" xfId="0" applyFont="1" applyBorder="1" applyAlignment="1">
      <alignment wrapText="1"/>
    </xf>
    <xf numFmtId="3" fontId="15" fillId="0" borderId="6" xfId="0" applyNumberFormat="1" applyFont="1" applyBorder="1" applyAlignment="1">
      <alignment horizontal="right" wrapText="1"/>
    </xf>
    <xf numFmtId="0" fontId="15" fillId="0" borderId="7" xfId="0" applyFont="1" applyBorder="1" applyAlignment="1">
      <alignment horizontal="center" wrapText="1"/>
    </xf>
    <xf numFmtId="0" fontId="15" fillId="0" borderId="8" xfId="0" applyFont="1" applyBorder="1" applyAlignment="1">
      <alignment wrapText="1"/>
    </xf>
    <xf numFmtId="0" fontId="15" fillId="0" borderId="8" xfId="0" applyFont="1" applyBorder="1" applyAlignment="1">
      <alignment horizontal="right" wrapText="1"/>
    </xf>
    <xf numFmtId="3" fontId="15" fillId="0" borderId="8" xfId="0" applyNumberFormat="1" applyFont="1" applyBorder="1" applyAlignment="1">
      <alignment horizontal="right" wrapText="1"/>
    </xf>
    <xf numFmtId="0" fontId="15" fillId="0" borderId="1" xfId="0" applyFont="1" applyBorder="1" applyAlignment="1">
      <alignment horizontal="center" wrapText="1"/>
    </xf>
    <xf numFmtId="0" fontId="15" fillId="0" borderId="5" xfId="0" applyFont="1" applyBorder="1" applyAlignment="1">
      <alignment wrapText="1"/>
    </xf>
    <xf numFmtId="3" fontId="15" fillId="0" borderId="5" xfId="0" applyNumberFormat="1" applyFont="1" applyBorder="1" applyAlignment="1">
      <alignment horizontal="right" wrapText="1"/>
    </xf>
    <xf numFmtId="0" fontId="16" fillId="0" borderId="3" xfId="0" applyFont="1" applyBorder="1" applyAlignment="1">
      <alignment horizontal="center" wrapText="1"/>
    </xf>
    <xf numFmtId="0" fontId="16" fillId="0" borderId="3" xfId="0" applyFont="1" applyBorder="1" applyAlignment="1">
      <alignment wrapText="1"/>
    </xf>
    <xf numFmtId="3" fontId="16" fillId="0" borderId="3" xfId="0" applyNumberFormat="1" applyFont="1" applyBorder="1" applyAlignment="1">
      <alignment horizontal="right" wrapText="1"/>
    </xf>
    <xf numFmtId="0" fontId="16" fillId="0" borderId="3" xfId="0" applyFont="1" applyBorder="1" applyAlignment="1">
      <alignment horizontal="left" wrapText="1"/>
    </xf>
    <xf numFmtId="165" fontId="0" fillId="0" borderId="0" xfId="15" applyNumberFormat="1" applyAlignment="1">
      <alignment/>
    </xf>
    <xf numFmtId="0" fontId="15" fillId="0" borderId="5" xfId="0" applyFont="1" applyBorder="1" applyAlignment="1">
      <alignment horizontal="right" wrapText="1"/>
    </xf>
    <xf numFmtId="0" fontId="16" fillId="0" borderId="5" xfId="0" applyFont="1" applyBorder="1" applyAlignment="1">
      <alignment wrapText="1"/>
    </xf>
    <xf numFmtId="3" fontId="0" fillId="2" borderId="0" xfId="0" applyNumberFormat="1" applyFill="1" applyAlignment="1">
      <alignment/>
    </xf>
    <xf numFmtId="0" fontId="14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0" fillId="0" borderId="3" xfId="0" applyFont="1" applyBorder="1" applyAlignment="1">
      <alignment horizontal="center" vertical="top" wrapText="1"/>
    </xf>
    <xf numFmtId="0" fontId="10" fillId="0" borderId="9" xfId="0" applyFont="1" applyBorder="1" applyAlignment="1">
      <alignment horizontal="center" vertical="top" wrapText="1"/>
    </xf>
    <xf numFmtId="0" fontId="15" fillId="0" borderId="1" xfId="0" applyFont="1" applyBorder="1" applyAlignment="1">
      <alignment horizontal="center" vertical="top" wrapText="1"/>
    </xf>
    <xf numFmtId="0" fontId="15" fillId="0" borderId="5" xfId="0" applyFont="1" applyBorder="1" applyAlignment="1">
      <alignment vertical="top" wrapText="1"/>
    </xf>
    <xf numFmtId="0" fontId="18" fillId="0" borderId="0" xfId="0" applyFont="1" applyAlignment="1">
      <alignment/>
    </xf>
    <xf numFmtId="0" fontId="20" fillId="0" borderId="0" xfId="0" applyFont="1" applyAlignment="1">
      <alignment horizontal="center"/>
    </xf>
    <xf numFmtId="0" fontId="14" fillId="0" borderId="0" xfId="0" applyFont="1" applyAlignment="1">
      <alignment horizontal="left" vertical="top" wrapText="1"/>
    </xf>
    <xf numFmtId="0" fontId="15" fillId="0" borderId="10" xfId="0" applyFont="1" applyBorder="1" applyAlignment="1">
      <alignment horizontal="center" vertical="top" wrapText="1"/>
    </xf>
    <xf numFmtId="0" fontId="14" fillId="0" borderId="0" xfId="0" applyFont="1" applyAlignment="1">
      <alignment horizontal="left"/>
    </xf>
    <xf numFmtId="0" fontId="19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11" fillId="0" borderId="0" xfId="0" applyFont="1" applyAlignment="1">
      <alignment horizontal="center" vertical="top" wrapText="1"/>
    </xf>
    <xf numFmtId="0" fontId="12" fillId="0" borderId="0" xfId="0" applyFont="1" applyAlignment="1">
      <alignment horizontal="center" vertical="top" wrapText="1"/>
    </xf>
    <xf numFmtId="0" fontId="13" fillId="0" borderId="0" xfId="0" applyFont="1" applyAlignment="1">
      <alignment horizontal="center" vertical="top" wrapText="1"/>
    </xf>
    <xf numFmtId="0" fontId="3" fillId="0" borderId="0" xfId="0" applyFont="1" applyAlignment="1">
      <alignment horizontal="left" wrapText="1"/>
    </xf>
    <xf numFmtId="0" fontId="5" fillId="0" borderId="0" xfId="0" applyFont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/>
    </xf>
    <xf numFmtId="0" fontId="1" fillId="0" borderId="0" xfId="0" applyFont="1" applyAlignment="1">
      <alignment horizontal="center" wrapText="1"/>
    </xf>
    <xf numFmtId="0" fontId="1" fillId="0" borderId="2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4" fillId="0" borderId="3" xfId="0" applyFont="1" applyBorder="1" applyAlignment="1">
      <alignment horizontal="center" vertical="center"/>
    </xf>
    <xf numFmtId="44" fontId="1" fillId="0" borderId="2" xfId="17" applyFont="1" applyBorder="1" applyAlignment="1">
      <alignment horizontal="left"/>
    </xf>
    <xf numFmtId="0" fontId="1" fillId="0" borderId="0" xfId="0" applyFont="1" applyAlignment="1">
      <alignment horizontal="left" wrapText="1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2"/>
  <sheetViews>
    <sheetView tabSelected="1" workbookViewId="0" topLeftCell="B1">
      <selection activeCell="H67" sqref="H67"/>
    </sheetView>
  </sheetViews>
  <sheetFormatPr defaultColWidth="9.140625" defaultRowHeight="12.75"/>
  <cols>
    <col min="1" max="1" width="8.00390625" style="0" customWidth="1"/>
    <col min="2" max="2" width="46.421875" style="0" customWidth="1"/>
    <col min="3" max="3" width="26.7109375" style="0" customWidth="1"/>
    <col min="4" max="4" width="24.7109375" style="0" customWidth="1"/>
    <col min="5" max="5" width="13.57421875" style="0" hidden="1" customWidth="1"/>
    <col min="6" max="6" width="10.421875" style="0" hidden="1" customWidth="1"/>
  </cols>
  <sheetData>
    <row r="1" ht="14.25">
      <c r="D1" s="49" t="s">
        <v>144</v>
      </c>
    </row>
    <row r="2" spans="1:2" ht="15.75">
      <c r="A2" s="87" t="s">
        <v>145</v>
      </c>
      <c r="B2" s="87"/>
    </row>
    <row r="3" spans="1:2" ht="15">
      <c r="A3" s="88" t="s">
        <v>146</v>
      </c>
      <c r="B3" s="88"/>
    </row>
    <row r="4" spans="1:2" ht="15">
      <c r="A4" s="50"/>
      <c r="B4" s="50"/>
    </row>
    <row r="5" spans="1:4" ht="22.5">
      <c r="A5" s="89" t="s">
        <v>147</v>
      </c>
      <c r="B5" s="89"/>
      <c r="C5" s="89"/>
      <c r="D5" s="89"/>
    </row>
    <row r="6" spans="1:4" ht="20.25">
      <c r="A6" s="90" t="s">
        <v>148</v>
      </c>
      <c r="B6" s="90"/>
      <c r="C6" s="90"/>
      <c r="D6" s="90"/>
    </row>
    <row r="7" spans="1:4" ht="20.25">
      <c r="A7" s="51"/>
      <c r="B7" s="51"/>
      <c r="C7" s="51"/>
      <c r="D7" s="51"/>
    </row>
    <row r="8" spans="1:4" ht="20.25">
      <c r="A8" s="83" t="s">
        <v>149</v>
      </c>
      <c r="B8" s="83"/>
      <c r="C8" s="83"/>
      <c r="D8" s="83"/>
    </row>
    <row r="9" spans="1:4" ht="15.75">
      <c r="A9" s="84"/>
      <c r="B9" s="84"/>
      <c r="C9" s="84"/>
      <c r="D9" s="84"/>
    </row>
    <row r="10" spans="1:4" ht="15.75">
      <c r="A10" s="52" t="s">
        <v>150</v>
      </c>
      <c r="B10" s="53" t="s">
        <v>151</v>
      </c>
      <c r="C10" s="53" t="s">
        <v>152</v>
      </c>
      <c r="D10" s="53" t="s">
        <v>153</v>
      </c>
    </row>
    <row r="11" spans="1:4" ht="15.75">
      <c r="A11" s="54" t="s">
        <v>154</v>
      </c>
      <c r="B11" s="55" t="s">
        <v>155</v>
      </c>
      <c r="C11" s="56">
        <f>SUM(C12:C16)</f>
        <v>185119675335</v>
      </c>
      <c r="D11" s="56">
        <f>SUM(D12:D16)</f>
        <v>199276344039</v>
      </c>
    </row>
    <row r="12" spans="1:4" ht="15.75">
      <c r="A12" s="57">
        <v>1</v>
      </c>
      <c r="B12" s="58" t="s">
        <v>156</v>
      </c>
      <c r="C12" s="59">
        <v>16362551778</v>
      </c>
      <c r="D12" s="59">
        <v>33717861375</v>
      </c>
    </row>
    <row r="13" spans="1:4" ht="15.75">
      <c r="A13" s="60">
        <v>2</v>
      </c>
      <c r="B13" s="61" t="s">
        <v>157</v>
      </c>
      <c r="C13" s="62"/>
      <c r="D13" s="62">
        <v>0</v>
      </c>
    </row>
    <row r="14" spans="1:6" ht="15.75">
      <c r="A14" s="60">
        <v>3</v>
      </c>
      <c r="B14" s="61" t="s">
        <v>158</v>
      </c>
      <c r="C14" s="63">
        <v>63375360634</v>
      </c>
      <c r="D14" s="63">
        <v>57280500903</v>
      </c>
      <c r="F14" s="48"/>
    </row>
    <row r="15" spans="1:4" ht="15.75">
      <c r="A15" s="60">
        <v>4</v>
      </c>
      <c r="B15" s="61" t="s">
        <v>159</v>
      </c>
      <c r="C15" s="63">
        <v>103311257405</v>
      </c>
      <c r="D15" s="63">
        <v>103339043495</v>
      </c>
    </row>
    <row r="16" spans="1:4" ht="15.75">
      <c r="A16" s="64">
        <v>5</v>
      </c>
      <c r="B16" s="65" t="s">
        <v>160</v>
      </c>
      <c r="C16" s="66">
        <v>2070505518</v>
      </c>
      <c r="D16" s="66">
        <v>4938938266</v>
      </c>
    </row>
    <row r="17" spans="1:4" ht="15.75">
      <c r="A17" s="54" t="s">
        <v>161</v>
      </c>
      <c r="B17" s="55" t="s">
        <v>162</v>
      </c>
      <c r="C17" s="56">
        <f>SUM(C18:C26)-C19</f>
        <v>84343874572</v>
      </c>
      <c r="D17" s="56">
        <f>SUM(D18:D26)-D19</f>
        <v>66153049052</v>
      </c>
    </row>
    <row r="18" spans="1:4" ht="15.75">
      <c r="A18" s="60">
        <v>1</v>
      </c>
      <c r="B18" s="61" t="s">
        <v>163</v>
      </c>
      <c r="C18" s="63">
        <v>0</v>
      </c>
      <c r="D18" s="63">
        <v>0</v>
      </c>
    </row>
    <row r="19" spans="1:4" ht="15.75">
      <c r="A19" s="60">
        <v>2</v>
      </c>
      <c r="B19" s="61" t="s">
        <v>164</v>
      </c>
      <c r="C19" s="63">
        <f>SUM(C20:C23)</f>
        <v>63393207323</v>
      </c>
      <c r="D19" s="63">
        <f>SUM(D20:D23)</f>
        <v>48703467780</v>
      </c>
    </row>
    <row r="20" spans="1:4" ht="15.75">
      <c r="A20" s="60"/>
      <c r="B20" s="61" t="s">
        <v>165</v>
      </c>
      <c r="C20" s="63">
        <v>63393207323</v>
      </c>
      <c r="D20" s="63">
        <v>48666882325</v>
      </c>
    </row>
    <row r="21" spans="1:4" ht="15.75">
      <c r="A21" s="60"/>
      <c r="B21" s="61" t="s">
        <v>166</v>
      </c>
      <c r="C21" s="63">
        <v>0</v>
      </c>
      <c r="D21" s="63">
        <v>0</v>
      </c>
    </row>
    <row r="22" spans="1:4" ht="15.75">
      <c r="A22" s="60"/>
      <c r="B22" s="61" t="s">
        <v>167</v>
      </c>
      <c r="C22" s="63">
        <v>0</v>
      </c>
      <c r="D22" s="63">
        <v>0</v>
      </c>
    </row>
    <row r="23" spans="1:4" ht="15.75">
      <c r="A23" s="60"/>
      <c r="B23" s="61" t="s">
        <v>168</v>
      </c>
      <c r="C23" s="63">
        <v>0</v>
      </c>
      <c r="D23" s="63">
        <v>36585455</v>
      </c>
    </row>
    <row r="24" spans="1:4" ht="15.75">
      <c r="A24" s="60">
        <v>3</v>
      </c>
      <c r="B24" s="61" t="s">
        <v>169</v>
      </c>
      <c r="C24" s="63"/>
      <c r="D24" s="63"/>
    </row>
    <row r="25" spans="1:4" ht="15.75">
      <c r="A25" s="60">
        <v>4</v>
      </c>
      <c r="B25" s="61" t="s">
        <v>170</v>
      </c>
      <c r="C25" s="63">
        <v>30000000</v>
      </c>
      <c r="D25" s="63">
        <v>30000000</v>
      </c>
    </row>
    <row r="26" spans="1:4" ht="15.75">
      <c r="A26" s="57">
        <v>5</v>
      </c>
      <c r="B26" s="58" t="s">
        <v>171</v>
      </c>
      <c r="C26" s="59">
        <v>20920667249</v>
      </c>
      <c r="D26" s="59">
        <v>17419581272</v>
      </c>
    </row>
    <row r="27" spans="1:4" ht="15.75">
      <c r="A27" s="67" t="s">
        <v>172</v>
      </c>
      <c r="B27" s="68" t="s">
        <v>173</v>
      </c>
      <c r="C27" s="69">
        <f>C11+C17</f>
        <v>269463549907</v>
      </c>
      <c r="D27" s="69">
        <f>D11+D17</f>
        <v>265429393091</v>
      </c>
    </row>
    <row r="28" spans="1:4" ht="15.75">
      <c r="A28" s="54" t="s">
        <v>174</v>
      </c>
      <c r="B28" s="55" t="s">
        <v>175</v>
      </c>
      <c r="C28" s="56">
        <f>SUM(C29:C30)</f>
        <v>83995172563</v>
      </c>
      <c r="D28" s="56">
        <f>SUM(D29:D30)</f>
        <v>37692329444</v>
      </c>
    </row>
    <row r="29" spans="1:4" ht="15.75">
      <c r="A29" s="60">
        <v>1</v>
      </c>
      <c r="B29" s="61" t="s">
        <v>176</v>
      </c>
      <c r="C29" s="63">
        <v>71993569563</v>
      </c>
      <c r="D29" s="63">
        <v>35687850444</v>
      </c>
    </row>
    <row r="30" spans="1:4" ht="15.75">
      <c r="A30" s="57">
        <v>2</v>
      </c>
      <c r="B30" s="58" t="s">
        <v>177</v>
      </c>
      <c r="C30" s="59">
        <v>12001603000</v>
      </c>
      <c r="D30" s="59">
        <v>2004479000</v>
      </c>
    </row>
    <row r="31" spans="1:4" ht="15.75">
      <c r="A31" s="67" t="s">
        <v>178</v>
      </c>
      <c r="B31" s="70" t="s">
        <v>179</v>
      </c>
      <c r="C31" s="69">
        <f>C32+C41</f>
        <v>185468377344</v>
      </c>
      <c r="D31" s="69">
        <f>D32+D41</f>
        <v>227737063647</v>
      </c>
    </row>
    <row r="32" spans="1:4" ht="15.75">
      <c r="A32" s="60">
        <v>1</v>
      </c>
      <c r="B32" s="61" t="s">
        <v>179</v>
      </c>
      <c r="C32" s="63">
        <f>SUM(C33:C40)</f>
        <v>179458163696</v>
      </c>
      <c r="D32" s="63">
        <f>SUM(D33:D40)</f>
        <v>225010288699</v>
      </c>
    </row>
    <row r="33" spans="1:6" ht="15.75">
      <c r="A33" s="60"/>
      <c r="B33" s="61" t="s">
        <v>180</v>
      </c>
      <c r="C33" s="63">
        <v>107180000000</v>
      </c>
      <c r="D33" s="63">
        <v>107180000000</v>
      </c>
      <c r="E33" s="71">
        <f>D33/10000</f>
        <v>10718000</v>
      </c>
      <c r="F33" t="s">
        <v>181</v>
      </c>
    </row>
    <row r="34" spans="1:4" ht="15.75">
      <c r="A34" s="60"/>
      <c r="B34" s="61" t="s">
        <v>182</v>
      </c>
      <c r="C34" s="63"/>
      <c r="D34" s="63"/>
    </row>
    <row r="35" spans="1:4" ht="15.75">
      <c r="A35" s="60"/>
      <c r="B35" s="61" t="s">
        <v>183</v>
      </c>
      <c r="C35" s="63"/>
      <c r="D35" s="63"/>
    </row>
    <row r="36" spans="1:4" ht="15.75">
      <c r="A36" s="60"/>
      <c r="B36" s="61" t="s">
        <v>184</v>
      </c>
      <c r="C36" s="63"/>
      <c r="D36" s="63"/>
    </row>
    <row r="37" spans="1:4" ht="15.75">
      <c r="A37" s="60"/>
      <c r="B37" s="61" t="s">
        <v>185</v>
      </c>
      <c r="C37" s="63"/>
      <c r="D37" s="63"/>
    </row>
    <row r="38" spans="1:4" ht="15.75">
      <c r="A38" s="60"/>
      <c r="B38" s="61" t="s">
        <v>186</v>
      </c>
      <c r="C38" s="63">
        <f>32150947807+3889415176</f>
        <v>36040362983</v>
      </c>
      <c r="D38" s="63">
        <f>68955348520+9189415176</f>
        <v>78144763696</v>
      </c>
    </row>
    <row r="39" spans="1:4" ht="15.75">
      <c r="A39" s="60"/>
      <c r="B39" s="61" t="s">
        <v>187</v>
      </c>
      <c r="C39" s="63">
        <v>36237800713</v>
      </c>
      <c r="D39" s="63">
        <v>39685525003</v>
      </c>
    </row>
    <row r="40" spans="1:4" ht="15.75">
      <c r="A40" s="60"/>
      <c r="B40" s="61" t="s">
        <v>188</v>
      </c>
      <c r="C40" s="63"/>
      <c r="D40" s="63"/>
    </row>
    <row r="41" spans="1:4" ht="15.75">
      <c r="A41" s="60">
        <v>2</v>
      </c>
      <c r="B41" s="61" t="s">
        <v>189</v>
      </c>
      <c r="C41" s="63">
        <f>SUM(C42:C44)</f>
        <v>6010213648</v>
      </c>
      <c r="D41" s="63">
        <f>SUM(D42:D44)</f>
        <v>2726774948</v>
      </c>
    </row>
    <row r="42" spans="1:4" ht="15.75">
      <c r="A42" s="60"/>
      <c r="B42" s="61" t="s">
        <v>190</v>
      </c>
      <c r="C42" s="63">
        <v>6010213648</v>
      </c>
      <c r="D42" s="63">
        <v>2726774948</v>
      </c>
    </row>
    <row r="43" spans="1:4" ht="15.75">
      <c r="A43" s="60"/>
      <c r="B43" s="61" t="s">
        <v>191</v>
      </c>
      <c r="C43" s="63"/>
      <c r="D43" s="63"/>
    </row>
    <row r="44" spans="1:4" ht="15.75">
      <c r="A44" s="64"/>
      <c r="B44" s="65" t="s">
        <v>192</v>
      </c>
      <c r="C44" s="72"/>
      <c r="D44" s="72"/>
    </row>
    <row r="45" spans="1:5" ht="15.75">
      <c r="A45" s="54" t="s">
        <v>193</v>
      </c>
      <c r="B45" s="73" t="s">
        <v>194</v>
      </c>
      <c r="C45" s="56">
        <f>C28+C31</f>
        <v>269463549907</v>
      </c>
      <c r="D45" s="56">
        <f>D28+D31</f>
        <v>265429393091</v>
      </c>
      <c r="E45" s="74">
        <f>D45-D27</f>
        <v>0</v>
      </c>
    </row>
    <row r="46" ht="20.25">
      <c r="A46" s="75"/>
    </row>
    <row r="47" ht="20.25">
      <c r="A47" s="75"/>
    </row>
    <row r="48" spans="1:4" ht="20.25">
      <c r="A48" s="85" t="s">
        <v>195</v>
      </c>
      <c r="B48" s="85"/>
      <c r="C48" s="85"/>
      <c r="D48" s="85"/>
    </row>
    <row r="49" ht="15">
      <c r="A49" s="76"/>
    </row>
    <row r="50" ht="15">
      <c r="A50" s="76"/>
    </row>
    <row r="51" spans="1:4" ht="15.75">
      <c r="A51" s="77" t="s">
        <v>150</v>
      </c>
      <c r="B51" s="78" t="s">
        <v>196</v>
      </c>
      <c r="C51" s="78" t="s">
        <v>197</v>
      </c>
      <c r="D51" s="78" t="s">
        <v>198</v>
      </c>
    </row>
    <row r="52" spans="1:4" ht="15.75">
      <c r="A52" s="60">
        <v>1</v>
      </c>
      <c r="B52" s="61" t="s">
        <v>199</v>
      </c>
      <c r="C52" s="63">
        <v>142334879195</v>
      </c>
      <c r="D52" s="63">
        <v>376086592027</v>
      </c>
    </row>
    <row r="53" spans="1:4" ht="15.75">
      <c r="A53" s="60">
        <v>2</v>
      </c>
      <c r="B53" s="61" t="s">
        <v>200</v>
      </c>
      <c r="C53" s="63">
        <v>44501107</v>
      </c>
      <c r="D53" s="63">
        <v>150211807</v>
      </c>
    </row>
    <row r="54" spans="1:4" ht="15.75">
      <c r="A54" s="60">
        <v>3</v>
      </c>
      <c r="B54" s="61" t="s">
        <v>201</v>
      </c>
      <c r="C54" s="63">
        <f>C52-C53</f>
        <v>142290378088</v>
      </c>
      <c r="D54" s="63">
        <f>D52-D53</f>
        <v>375936380220</v>
      </c>
    </row>
    <row r="55" spans="1:4" ht="15.75">
      <c r="A55" s="60">
        <v>4</v>
      </c>
      <c r="B55" s="61" t="s">
        <v>202</v>
      </c>
      <c r="C55" s="63">
        <v>108714168958</v>
      </c>
      <c r="D55" s="63">
        <v>278387985689</v>
      </c>
    </row>
    <row r="56" spans="1:4" ht="15.75">
      <c r="A56" s="60">
        <v>5</v>
      </c>
      <c r="B56" s="61" t="s">
        <v>203</v>
      </c>
      <c r="C56" s="63">
        <f>C54-C55</f>
        <v>33576209130</v>
      </c>
      <c r="D56" s="63">
        <f>D54-D55</f>
        <v>97548394531</v>
      </c>
    </row>
    <row r="57" spans="1:4" ht="15.75">
      <c r="A57" s="60">
        <v>6</v>
      </c>
      <c r="B57" s="61" t="s">
        <v>204</v>
      </c>
      <c r="C57" s="63">
        <v>306434733</v>
      </c>
      <c r="D57" s="63">
        <v>638929778</v>
      </c>
    </row>
    <row r="58" spans="1:4" ht="15.75">
      <c r="A58" s="60">
        <v>7</v>
      </c>
      <c r="B58" s="61" t="s">
        <v>205</v>
      </c>
      <c r="C58" s="63">
        <v>155403450</v>
      </c>
      <c r="D58" s="63">
        <v>738925735</v>
      </c>
    </row>
    <row r="59" spans="1:4" ht="15.75">
      <c r="A59" s="60">
        <v>8</v>
      </c>
      <c r="B59" s="61" t="s">
        <v>206</v>
      </c>
      <c r="C59" s="63">
        <v>2582003606</v>
      </c>
      <c r="D59" s="63">
        <v>7473211650</v>
      </c>
    </row>
    <row r="60" spans="1:4" ht="15.75">
      <c r="A60" s="60">
        <v>9</v>
      </c>
      <c r="B60" s="61" t="s">
        <v>207</v>
      </c>
      <c r="C60" s="63">
        <v>5034755550</v>
      </c>
      <c r="D60" s="63">
        <v>17496009581</v>
      </c>
    </row>
    <row r="61" spans="1:4" ht="15.75">
      <c r="A61" s="60">
        <v>10</v>
      </c>
      <c r="B61" s="61" t="s">
        <v>208</v>
      </c>
      <c r="C61" s="63">
        <f>C56+C57-C58-C59-C60</f>
        <v>26110481257</v>
      </c>
      <c r="D61" s="63">
        <f>D56+D57-D58-D59-D60</f>
        <v>72479177343</v>
      </c>
    </row>
    <row r="62" spans="1:4" ht="15.75">
      <c r="A62" s="60">
        <v>11</v>
      </c>
      <c r="B62" s="61" t="s">
        <v>209</v>
      </c>
      <c r="C62" s="63">
        <v>232338715</v>
      </c>
      <c r="D62" s="63">
        <v>431138094</v>
      </c>
    </row>
    <row r="63" spans="1:4" ht="15.75">
      <c r="A63" s="60">
        <v>12</v>
      </c>
      <c r="B63" s="61" t="s">
        <v>210</v>
      </c>
      <c r="C63" s="63">
        <v>64006</v>
      </c>
      <c r="D63" s="63">
        <v>1070434</v>
      </c>
    </row>
    <row r="64" spans="1:4" ht="15.75">
      <c r="A64" s="60">
        <v>13</v>
      </c>
      <c r="B64" s="61" t="s">
        <v>211</v>
      </c>
      <c r="C64" s="63">
        <f>C62-C63</f>
        <v>232274709</v>
      </c>
      <c r="D64" s="63">
        <f>D62-D63</f>
        <v>430067660</v>
      </c>
    </row>
    <row r="65" spans="1:4" ht="15.75">
      <c r="A65" s="60">
        <v>14</v>
      </c>
      <c r="B65" s="61" t="s">
        <v>212</v>
      </c>
      <c r="C65" s="63">
        <f>C61+C64</f>
        <v>26342755966</v>
      </c>
      <c r="D65" s="63">
        <f>D61+D64</f>
        <v>72909245003</v>
      </c>
    </row>
    <row r="66" spans="1:4" ht="15.75">
      <c r="A66" s="60">
        <v>15</v>
      </c>
      <c r="B66" s="61" t="s">
        <v>213</v>
      </c>
      <c r="C66" s="63"/>
      <c r="D66" s="63"/>
    </row>
    <row r="67" spans="1:4" ht="15.75">
      <c r="A67" s="60">
        <v>16</v>
      </c>
      <c r="B67" s="61" t="s">
        <v>214</v>
      </c>
      <c r="C67" s="63">
        <f>C65-C66</f>
        <v>26342755966</v>
      </c>
      <c r="D67" s="63">
        <f>D65-D66</f>
        <v>72909245003</v>
      </c>
    </row>
    <row r="68" spans="1:4" ht="15.75">
      <c r="A68" s="60">
        <v>17</v>
      </c>
      <c r="B68" s="61" t="s">
        <v>215</v>
      </c>
      <c r="C68" s="63">
        <f>C67/$E$33</f>
        <v>2457.805184362754</v>
      </c>
      <c r="D68" s="63">
        <f>D67/$E$33</f>
        <v>6802.504665329352</v>
      </c>
    </row>
    <row r="69" spans="1:4" ht="15.75">
      <c r="A69" s="79">
        <v>18</v>
      </c>
      <c r="B69" s="80" t="s">
        <v>216</v>
      </c>
      <c r="C69" s="80"/>
      <c r="D69" s="80">
        <v>900</v>
      </c>
    </row>
    <row r="70" ht="15">
      <c r="A70" s="81"/>
    </row>
    <row r="71" spans="3:4" ht="16.5">
      <c r="C71" s="86"/>
      <c r="D71" s="86"/>
    </row>
    <row r="72" spans="3:4" ht="18.75">
      <c r="C72" s="82"/>
      <c r="D72" s="82"/>
    </row>
  </sheetData>
  <mergeCells count="9">
    <mergeCell ref="A2:B2"/>
    <mergeCell ref="A3:B3"/>
    <mergeCell ref="A5:D5"/>
    <mergeCell ref="A6:D6"/>
    <mergeCell ref="C72:D72"/>
    <mergeCell ref="A8:D8"/>
    <mergeCell ref="A9:D9"/>
    <mergeCell ref="A48:D48"/>
    <mergeCell ref="C71:D7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0"/>
  <sheetViews>
    <sheetView workbookViewId="0" topLeftCell="A16">
      <selection activeCell="L7" sqref="K7:L7"/>
    </sheetView>
  </sheetViews>
  <sheetFormatPr defaultColWidth="9.140625" defaultRowHeight="12.75"/>
  <cols>
    <col min="1" max="1" width="35.28125" style="11" customWidth="1"/>
    <col min="2" max="2" width="4.00390625" style="12" customWidth="1"/>
    <col min="3" max="3" width="5.00390625" style="11" customWidth="1"/>
    <col min="4" max="5" width="14.421875" style="11" bestFit="1" customWidth="1"/>
    <col min="6" max="6" width="14.28125" style="11" customWidth="1"/>
    <col min="7" max="7" width="14.00390625" style="11" customWidth="1"/>
    <col min="8" max="8" width="11.7109375" style="11" customWidth="1"/>
    <col min="9" max="16384" width="9.140625" style="11" customWidth="1"/>
  </cols>
  <sheetData>
    <row r="1" spans="1:6" ht="37.5" customHeight="1">
      <c r="A1" s="91" t="s">
        <v>18</v>
      </c>
      <c r="B1" s="91"/>
      <c r="C1" s="91"/>
      <c r="D1" s="91"/>
      <c r="E1" s="91"/>
      <c r="F1" s="91"/>
    </row>
    <row r="3" spans="1:7" ht="18.75" customHeight="1">
      <c r="A3" s="92" t="s">
        <v>19</v>
      </c>
      <c r="B3" s="92"/>
      <c r="C3" s="92"/>
      <c r="D3" s="92"/>
      <c r="E3" s="92"/>
      <c r="F3" s="92"/>
      <c r="G3" s="92"/>
    </row>
    <row r="4" spans="1:7" ht="21">
      <c r="A4" s="92" t="s">
        <v>0</v>
      </c>
      <c r="B4" s="92"/>
      <c r="C4" s="92"/>
      <c r="D4" s="92"/>
      <c r="E4" s="92"/>
      <c r="F4" s="92"/>
      <c r="G4" s="92"/>
    </row>
    <row r="5" ht="17.25">
      <c r="G5" s="14" t="s">
        <v>20</v>
      </c>
    </row>
    <row r="6" spans="1:7" ht="32.25" customHeight="1">
      <c r="A6" s="93" t="s">
        <v>21</v>
      </c>
      <c r="B6" s="95" t="s">
        <v>22</v>
      </c>
      <c r="C6" s="97" t="s">
        <v>23</v>
      </c>
      <c r="D6" s="99" t="s">
        <v>24</v>
      </c>
      <c r="E6" s="100"/>
      <c r="F6" s="99" t="s">
        <v>25</v>
      </c>
      <c r="G6" s="100"/>
    </row>
    <row r="7" spans="1:7" ht="17.25">
      <c r="A7" s="94"/>
      <c r="B7" s="96"/>
      <c r="C7" s="98"/>
      <c r="D7" s="3" t="s">
        <v>2</v>
      </c>
      <c r="E7" s="3" t="s">
        <v>3</v>
      </c>
      <c r="F7" s="3" t="s">
        <v>2</v>
      </c>
      <c r="G7" s="3" t="s">
        <v>3</v>
      </c>
    </row>
    <row r="8" spans="1:7" ht="17.25">
      <c r="A8" s="15">
        <v>1</v>
      </c>
      <c r="B8" s="16" t="s">
        <v>26</v>
      </c>
      <c r="C8" s="17">
        <v>3</v>
      </c>
      <c r="D8" s="17">
        <v>4</v>
      </c>
      <c r="E8" s="17">
        <v>5</v>
      </c>
      <c r="F8" s="17">
        <v>6</v>
      </c>
      <c r="G8" s="17">
        <v>7</v>
      </c>
    </row>
    <row r="9" spans="1:7" ht="17.25">
      <c r="A9" s="18" t="s">
        <v>27</v>
      </c>
      <c r="B9" s="19" t="s">
        <v>4</v>
      </c>
      <c r="C9" s="20">
        <v>14</v>
      </c>
      <c r="D9" s="21">
        <f>142104582747+185795341+43516907+984200</f>
        <v>142334879195</v>
      </c>
      <c r="E9" s="21">
        <v>113844031737</v>
      </c>
      <c r="F9" s="21">
        <f>97677209147+136074503685+142334879195</f>
        <v>376086592027</v>
      </c>
      <c r="G9" s="21">
        <f>80967000847+110560184805+113844031737</f>
        <v>305371217389</v>
      </c>
    </row>
    <row r="10" spans="1:7" ht="17.25">
      <c r="A10" s="6" t="s">
        <v>28</v>
      </c>
      <c r="B10" s="9" t="s">
        <v>5</v>
      </c>
      <c r="C10" s="22">
        <v>14</v>
      </c>
      <c r="D10" s="23">
        <f>43516907+984200</f>
        <v>44501107</v>
      </c>
      <c r="E10" s="23">
        <v>70533760</v>
      </c>
      <c r="F10" s="23">
        <f>5443072+100267628+44501107</f>
        <v>150211807</v>
      </c>
      <c r="G10" s="23">
        <f>23626200+61692496+70533760</f>
        <v>155852456</v>
      </c>
    </row>
    <row r="11" spans="1:7" ht="27.75" customHeight="1">
      <c r="A11" s="24" t="s">
        <v>29</v>
      </c>
      <c r="B11" s="7" t="s">
        <v>30</v>
      </c>
      <c r="C11" s="22">
        <v>14</v>
      </c>
      <c r="D11" s="23">
        <f>D9-D10</f>
        <v>142290378088</v>
      </c>
      <c r="E11" s="23">
        <f>E9-E10</f>
        <v>113773497977</v>
      </c>
      <c r="F11" s="23">
        <f>F9-F10</f>
        <v>375936380220</v>
      </c>
      <c r="G11" s="23">
        <f>G9-G10</f>
        <v>305215364933</v>
      </c>
    </row>
    <row r="12" spans="1:7" ht="17.25">
      <c r="A12" s="6" t="s">
        <v>31</v>
      </c>
      <c r="B12" s="9" t="s">
        <v>32</v>
      </c>
      <c r="C12" s="22">
        <v>15</v>
      </c>
      <c r="D12" s="23">
        <v>108714168958</v>
      </c>
      <c r="E12" s="23">
        <v>79303329482</v>
      </c>
      <c r="F12" s="23">
        <f>71387877840+98285938891+108714168958</f>
        <v>278387985689</v>
      </c>
      <c r="G12" s="23">
        <f>66394027844+90132168009+79303329482</f>
        <v>235829525335</v>
      </c>
    </row>
    <row r="13" spans="1:7" ht="47.25">
      <c r="A13" s="24" t="s">
        <v>33</v>
      </c>
      <c r="B13" s="7" t="s">
        <v>6</v>
      </c>
      <c r="C13" s="22"/>
      <c r="D13" s="23">
        <f>D11-D12</f>
        <v>33576209130</v>
      </c>
      <c r="E13" s="23">
        <f>E11-E12</f>
        <v>34470168495</v>
      </c>
      <c r="F13" s="23">
        <f>F11-F12</f>
        <v>97548394531</v>
      </c>
      <c r="G13" s="23">
        <f>G11-G12</f>
        <v>69385839598</v>
      </c>
    </row>
    <row r="14" spans="1:7" ht="17.25">
      <c r="A14" s="6" t="s">
        <v>34</v>
      </c>
      <c r="B14" s="9" t="s">
        <v>7</v>
      </c>
      <c r="C14" s="22">
        <v>14</v>
      </c>
      <c r="D14" s="23">
        <v>306434733</v>
      </c>
      <c r="E14" s="23">
        <v>95560055</v>
      </c>
      <c r="F14" s="23">
        <f>226643060+105851985+306434733</f>
        <v>638929778</v>
      </c>
      <c r="G14" s="23">
        <f>78053091+109787230+95560055</f>
        <v>283400376</v>
      </c>
    </row>
    <row r="15" spans="1:7" ht="17.25">
      <c r="A15" s="6" t="s">
        <v>35</v>
      </c>
      <c r="B15" s="9" t="s">
        <v>8</v>
      </c>
      <c r="C15" s="22">
        <v>16</v>
      </c>
      <c r="D15" s="23">
        <v>155403450</v>
      </c>
      <c r="E15" s="23">
        <v>930293402</v>
      </c>
      <c r="F15" s="23">
        <f>471727605+111794680+155403450</f>
        <v>738925735</v>
      </c>
      <c r="G15" s="23">
        <f>1271444477+1241861033+930293402</f>
        <v>3443598912</v>
      </c>
    </row>
    <row r="16" spans="1:7" ht="17.25">
      <c r="A16" s="10" t="s">
        <v>36</v>
      </c>
      <c r="B16" s="9" t="s">
        <v>9</v>
      </c>
      <c r="C16" s="22"/>
      <c r="D16" s="23"/>
      <c r="E16" s="23">
        <v>929502782</v>
      </c>
      <c r="F16" s="23">
        <f>471727605+111794680</f>
        <v>583522285</v>
      </c>
      <c r="G16" s="23">
        <f>1271444477+1241861033+929502782</f>
        <v>3442808292</v>
      </c>
    </row>
    <row r="17" spans="1:7" ht="17.25">
      <c r="A17" s="6" t="s">
        <v>37</v>
      </c>
      <c r="B17" s="9" t="s">
        <v>10</v>
      </c>
      <c r="C17" s="22"/>
      <c r="D17" s="23">
        <v>2582003606</v>
      </c>
      <c r="E17" s="23">
        <v>1385016703</v>
      </c>
      <c r="F17" s="23">
        <f>1025434555+3865773489+2582003606</f>
        <v>7473211650</v>
      </c>
      <c r="G17" s="23">
        <f>2238909889+3314077647+1385016703</f>
        <v>6938004239</v>
      </c>
    </row>
    <row r="18" spans="1:7" ht="17.25">
      <c r="A18" s="6" t="s">
        <v>38</v>
      </c>
      <c r="B18" s="9" t="s">
        <v>11</v>
      </c>
      <c r="C18" s="22"/>
      <c r="D18" s="23">
        <v>5034755550</v>
      </c>
      <c r="E18" s="23">
        <v>4052714215</v>
      </c>
      <c r="F18" s="23">
        <f>8018030825+4443223206+5034755550</f>
        <v>17496009581</v>
      </c>
      <c r="G18" s="23">
        <f>5411981944+8246211902+4052714215</f>
        <v>17710908061</v>
      </c>
    </row>
    <row r="19" spans="1:7" ht="30.75" customHeight="1">
      <c r="A19" s="25" t="s">
        <v>39</v>
      </c>
      <c r="B19" s="7" t="s">
        <v>12</v>
      </c>
      <c r="C19" s="22"/>
      <c r="D19" s="23">
        <f>D13+D14-D15-D17-D18</f>
        <v>26110481257</v>
      </c>
      <c r="E19" s="23">
        <f>E13+E14-E15-E17-E18</f>
        <v>28197704230</v>
      </c>
      <c r="F19" s="23">
        <f>F13+F14-F15-F17-F18</f>
        <v>72479177343</v>
      </c>
      <c r="G19" s="23">
        <f>G13+G14-G15-G17-G18</f>
        <v>41576728762</v>
      </c>
    </row>
    <row r="20" spans="1:7" ht="17.25">
      <c r="A20" s="6" t="s">
        <v>40</v>
      </c>
      <c r="B20" s="9" t="s">
        <v>13</v>
      </c>
      <c r="C20" s="22"/>
      <c r="D20" s="23">
        <v>232338715</v>
      </c>
      <c r="E20" s="23">
        <v>42652910</v>
      </c>
      <c r="F20" s="23">
        <f>32854397+165944982+232338715</f>
        <v>431138094</v>
      </c>
      <c r="G20" s="23">
        <f>8744515+46584115+42652910</f>
        <v>97981540</v>
      </c>
    </row>
    <row r="21" spans="1:7" ht="17.25">
      <c r="A21" s="6" t="s">
        <v>41</v>
      </c>
      <c r="B21" s="9" t="s">
        <v>14</v>
      </c>
      <c r="C21" s="22"/>
      <c r="D21" s="23">
        <v>64006</v>
      </c>
      <c r="E21" s="23">
        <v>390325</v>
      </c>
      <c r="F21" s="23">
        <f>674461+331967+64006</f>
        <v>1070434</v>
      </c>
      <c r="G21" s="23">
        <f>11415+47117+390325</f>
        <v>448857</v>
      </c>
    </row>
    <row r="22" spans="1:7" ht="17.25">
      <c r="A22" s="6" t="s">
        <v>42</v>
      </c>
      <c r="B22" s="7" t="s">
        <v>15</v>
      </c>
      <c r="C22" s="22"/>
      <c r="D22" s="23">
        <f>D20-D21</f>
        <v>232274709</v>
      </c>
      <c r="E22" s="23">
        <f>E20-E21</f>
        <v>42262585</v>
      </c>
      <c r="F22" s="23">
        <f>F20-F21</f>
        <v>430067660</v>
      </c>
      <c r="G22" s="23">
        <f>G20-G21</f>
        <v>97532683</v>
      </c>
    </row>
    <row r="23" spans="1:7" ht="33.75" customHeight="1">
      <c r="A23" s="24" t="s">
        <v>43</v>
      </c>
      <c r="B23" s="7" t="s">
        <v>16</v>
      </c>
      <c r="C23" s="22"/>
      <c r="D23" s="23">
        <f>D19+D22</f>
        <v>26342755966</v>
      </c>
      <c r="E23" s="23">
        <f>E19+E22</f>
        <v>28239966815</v>
      </c>
      <c r="F23" s="23">
        <f>F19+F22</f>
        <v>72909245003</v>
      </c>
      <c r="G23" s="23">
        <f>G19+G22</f>
        <v>41674261445</v>
      </c>
    </row>
    <row r="24" spans="1:7" ht="17.25">
      <c r="A24" s="6" t="s">
        <v>44</v>
      </c>
      <c r="B24" s="9" t="s">
        <v>45</v>
      </c>
      <c r="C24" s="22">
        <v>18</v>
      </c>
      <c r="D24" s="23"/>
      <c r="E24" s="23"/>
      <c r="F24" s="23"/>
      <c r="G24" s="23"/>
    </row>
    <row r="25" spans="1:7" ht="34.5" customHeight="1">
      <c r="A25" s="26" t="s">
        <v>46</v>
      </c>
      <c r="B25" s="5" t="s">
        <v>17</v>
      </c>
      <c r="C25" s="4">
        <v>18</v>
      </c>
      <c r="D25" s="27">
        <f>D23-D24</f>
        <v>26342755966</v>
      </c>
      <c r="E25" s="27">
        <f>E23-E24</f>
        <v>28239966815</v>
      </c>
      <c r="F25" s="27">
        <f>F23-F24</f>
        <v>72909245003</v>
      </c>
      <c r="G25" s="27">
        <f>G23-G24</f>
        <v>41674261445</v>
      </c>
    </row>
    <row r="27" ht="17.25">
      <c r="F27" s="13"/>
    </row>
    <row r="28" spans="1:6" ht="17.25">
      <c r="A28" s="13"/>
      <c r="F28" s="13"/>
    </row>
    <row r="30" ht="17.25">
      <c r="F30" s="28"/>
    </row>
  </sheetData>
  <mergeCells count="8">
    <mergeCell ref="A1:F1"/>
    <mergeCell ref="A3:G3"/>
    <mergeCell ref="A4:G4"/>
    <mergeCell ref="A6:A7"/>
    <mergeCell ref="B6:B7"/>
    <mergeCell ref="C6:C7"/>
    <mergeCell ref="D6:E6"/>
    <mergeCell ref="F6:G6"/>
  </mergeCells>
  <printOptions/>
  <pageMargins left="1.5" right="0.5" top="0.25" bottom="0.25" header="0" footer="0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5"/>
  <sheetViews>
    <sheetView workbookViewId="0" topLeftCell="A91">
      <selection activeCell="E21" sqref="E21"/>
    </sheetView>
  </sheetViews>
  <sheetFormatPr defaultColWidth="9.140625" defaultRowHeight="12.75"/>
  <cols>
    <col min="1" max="1" width="44.7109375" style="1" customWidth="1"/>
    <col min="2" max="2" width="6.7109375" style="2" customWidth="1"/>
    <col min="3" max="3" width="7.421875" style="2" customWidth="1"/>
    <col min="4" max="5" width="15.7109375" style="1" customWidth="1"/>
    <col min="6" max="6" width="16.57421875" style="1" customWidth="1"/>
    <col min="7" max="7" width="17.8515625" style="1" customWidth="1"/>
    <col min="8" max="16384" width="9.140625" style="1" customWidth="1"/>
  </cols>
  <sheetData>
    <row r="1" spans="1:3" ht="38.25" customHeight="1">
      <c r="A1" s="107" t="s">
        <v>47</v>
      </c>
      <c r="B1" s="107"/>
      <c r="C1" s="107"/>
    </row>
    <row r="3" spans="1:5" ht="23.25">
      <c r="A3" s="104" t="s">
        <v>48</v>
      </c>
      <c r="B3" s="104"/>
      <c r="C3" s="104"/>
      <c r="D3" s="104"/>
      <c r="E3" s="104"/>
    </row>
    <row r="4" spans="1:5" ht="17.25" customHeight="1">
      <c r="A4" s="108" t="s">
        <v>0</v>
      </c>
      <c r="B4" s="108"/>
      <c r="C4" s="108"/>
      <c r="D4" s="108"/>
      <c r="E4" s="108"/>
    </row>
    <row r="5" spans="1:5" ht="15.75">
      <c r="A5" s="109" t="s">
        <v>49</v>
      </c>
      <c r="B5" s="109"/>
      <c r="C5" s="109"/>
      <c r="D5" s="109"/>
      <c r="E5" s="109"/>
    </row>
    <row r="7" spans="1:5" ht="33.75" customHeight="1">
      <c r="A7" s="29" t="s">
        <v>50</v>
      </c>
      <c r="B7" s="30" t="s">
        <v>51</v>
      </c>
      <c r="C7" s="30" t="s">
        <v>1</v>
      </c>
      <c r="D7" s="30" t="s">
        <v>52</v>
      </c>
      <c r="E7" s="30" t="s">
        <v>53</v>
      </c>
    </row>
    <row r="8" spans="1:6" ht="18" customHeight="1">
      <c r="A8" s="29">
        <v>1</v>
      </c>
      <c r="B8" s="30">
        <v>2</v>
      </c>
      <c r="C8" s="30">
        <v>3</v>
      </c>
      <c r="D8" s="30">
        <v>4</v>
      </c>
      <c r="E8" s="30">
        <v>5</v>
      </c>
      <c r="F8" s="31"/>
    </row>
    <row r="9" spans="1:5" ht="31.5">
      <c r="A9" s="32" t="s">
        <v>54</v>
      </c>
      <c r="B9" s="33">
        <v>100</v>
      </c>
      <c r="C9" s="33"/>
      <c r="D9" s="34">
        <f>D10+D13+D16+D23+D26</f>
        <v>199276344039</v>
      </c>
      <c r="E9" s="34">
        <f>E10+E13+E16+E23+E26</f>
        <v>185119675335</v>
      </c>
    </row>
    <row r="10" spans="1:5" ht="15.75">
      <c r="A10" s="6" t="s">
        <v>55</v>
      </c>
      <c r="B10" s="35">
        <v>110</v>
      </c>
      <c r="C10" s="8"/>
      <c r="D10" s="36">
        <f>SUM(D11:D12)</f>
        <v>33717861375</v>
      </c>
      <c r="E10" s="37">
        <f>SUM(E11:E12)</f>
        <v>16362551778</v>
      </c>
    </row>
    <row r="11" spans="1:5" ht="15.75">
      <c r="A11" s="10" t="s">
        <v>56</v>
      </c>
      <c r="B11" s="8">
        <v>111</v>
      </c>
      <c r="C11" s="8">
        <v>1</v>
      </c>
      <c r="D11" s="38">
        <v>33717861375</v>
      </c>
      <c r="E11" s="38">
        <f>150470532+39322375+16021617855+102195631+48945385</f>
        <v>16362551778</v>
      </c>
    </row>
    <row r="12" spans="1:5" ht="15.75">
      <c r="A12" s="10" t="s">
        <v>57</v>
      </c>
      <c r="B12" s="8">
        <v>112</v>
      </c>
      <c r="C12" s="8">
        <v>1</v>
      </c>
      <c r="D12" s="38"/>
      <c r="E12" s="38"/>
    </row>
    <row r="13" spans="1:5" ht="15.75">
      <c r="A13" s="6" t="s">
        <v>58</v>
      </c>
      <c r="B13" s="8">
        <v>120</v>
      </c>
      <c r="C13" s="8"/>
      <c r="D13" s="37">
        <f>SUM(D14:D15)</f>
        <v>0</v>
      </c>
      <c r="E13" s="37">
        <f>SUM(E14:E15)</f>
        <v>0</v>
      </c>
    </row>
    <row r="14" spans="1:5" ht="15.75">
      <c r="A14" s="10" t="s">
        <v>59</v>
      </c>
      <c r="B14" s="8">
        <v>121</v>
      </c>
      <c r="C14" s="8"/>
      <c r="D14" s="38"/>
      <c r="E14" s="38"/>
    </row>
    <row r="15" spans="1:5" ht="15.75">
      <c r="A15" s="10" t="s">
        <v>60</v>
      </c>
      <c r="B15" s="8">
        <v>129</v>
      </c>
      <c r="C15" s="8"/>
      <c r="D15" s="38"/>
      <c r="E15" s="38"/>
    </row>
    <row r="16" spans="1:5" ht="15.75">
      <c r="A16" s="6" t="s">
        <v>61</v>
      </c>
      <c r="B16" s="8">
        <v>130</v>
      </c>
      <c r="C16" s="8"/>
      <c r="D16" s="37">
        <f>SUM(D17:D22)</f>
        <v>57280500903</v>
      </c>
      <c r="E16" s="37">
        <f>SUM(E17:E22)</f>
        <v>63375360634</v>
      </c>
    </row>
    <row r="17" spans="1:5" ht="15.75">
      <c r="A17" s="10" t="s">
        <v>62</v>
      </c>
      <c r="B17" s="8">
        <v>131</v>
      </c>
      <c r="C17" s="8">
        <v>2</v>
      </c>
      <c r="D17" s="38">
        <v>43748626097</v>
      </c>
      <c r="E17" s="38">
        <v>51662202997</v>
      </c>
    </row>
    <row r="18" spans="1:5" ht="15.75">
      <c r="A18" s="10" t="s">
        <v>63</v>
      </c>
      <c r="B18" s="8">
        <v>132</v>
      </c>
      <c r="C18" s="8"/>
      <c r="D18" s="38">
        <v>3041028826</v>
      </c>
      <c r="E18" s="38">
        <v>1529777229</v>
      </c>
    </row>
    <row r="19" spans="1:5" ht="15.75">
      <c r="A19" s="10" t="s">
        <v>64</v>
      </c>
      <c r="B19" s="8">
        <v>133</v>
      </c>
      <c r="C19" s="8">
        <v>2</v>
      </c>
      <c r="D19" s="38"/>
      <c r="E19" s="38"/>
    </row>
    <row r="20" spans="1:5" ht="15.75">
      <c r="A20" s="10" t="s">
        <v>65</v>
      </c>
      <c r="B20" s="8">
        <v>134</v>
      </c>
      <c r="C20" s="8"/>
      <c r="D20" s="38"/>
      <c r="E20" s="38"/>
    </row>
    <row r="21" spans="1:5" ht="15.75">
      <c r="A21" s="10" t="s">
        <v>66</v>
      </c>
      <c r="B21" s="8">
        <v>138</v>
      </c>
      <c r="C21" s="8">
        <v>2</v>
      </c>
      <c r="D21" s="38">
        <v>10603488700</v>
      </c>
      <c r="E21" s="38">
        <v>10296023128</v>
      </c>
    </row>
    <row r="22" spans="1:5" ht="15.75">
      <c r="A22" s="10" t="s">
        <v>67</v>
      </c>
      <c r="B22" s="8">
        <v>139</v>
      </c>
      <c r="C22" s="8">
        <v>2</v>
      </c>
      <c r="D22" s="39">
        <v>-112642720</v>
      </c>
      <c r="E22" s="39">
        <v>-112642720</v>
      </c>
    </row>
    <row r="23" spans="1:5" ht="15.75">
      <c r="A23" s="6" t="s">
        <v>68</v>
      </c>
      <c r="B23" s="8">
        <v>140</v>
      </c>
      <c r="C23" s="8"/>
      <c r="D23" s="37">
        <f>SUM(D24:D25)</f>
        <v>103339043495</v>
      </c>
      <c r="E23" s="37">
        <f>SUM(E24:E25)</f>
        <v>103311257405</v>
      </c>
    </row>
    <row r="24" spans="1:5" ht="15.75">
      <c r="A24" s="10" t="s">
        <v>69</v>
      </c>
      <c r="B24" s="8">
        <v>141</v>
      </c>
      <c r="C24" s="8">
        <v>3</v>
      </c>
      <c r="D24" s="38">
        <v>103339043495</v>
      </c>
      <c r="E24" s="38">
        <v>103311257405</v>
      </c>
    </row>
    <row r="25" spans="1:5" ht="15.75">
      <c r="A25" s="10" t="s">
        <v>70</v>
      </c>
      <c r="B25" s="8">
        <v>149</v>
      </c>
      <c r="C25" s="8"/>
      <c r="D25" s="38"/>
      <c r="E25" s="38"/>
    </row>
    <row r="26" spans="1:5" ht="15.75">
      <c r="A26" s="6" t="s">
        <v>71</v>
      </c>
      <c r="B26" s="8">
        <v>150</v>
      </c>
      <c r="C26" s="8"/>
      <c r="D26" s="37">
        <f>SUM(D27:D29)</f>
        <v>4938938266</v>
      </c>
      <c r="E26" s="37">
        <f>SUM(E27:E29)</f>
        <v>2070505518</v>
      </c>
    </row>
    <row r="27" spans="1:5" ht="15.75">
      <c r="A27" s="10" t="s">
        <v>72</v>
      </c>
      <c r="B27" s="8">
        <v>151</v>
      </c>
      <c r="C27" s="8"/>
      <c r="D27" s="38"/>
      <c r="E27" s="38"/>
    </row>
    <row r="28" spans="1:5" ht="15.75">
      <c r="A28" s="10" t="s">
        <v>73</v>
      </c>
      <c r="B28" s="8">
        <v>152</v>
      </c>
      <c r="C28" s="8">
        <v>4</v>
      </c>
      <c r="D28" s="38">
        <v>4910030471</v>
      </c>
      <c r="E28" s="38">
        <v>2013637433</v>
      </c>
    </row>
    <row r="29" spans="1:5" ht="15.75">
      <c r="A29" s="10" t="s">
        <v>74</v>
      </c>
      <c r="B29" s="8">
        <v>158</v>
      </c>
      <c r="C29" s="8"/>
      <c r="D29" s="38">
        <v>28907795</v>
      </c>
      <c r="E29" s="38">
        <v>56868085</v>
      </c>
    </row>
    <row r="30" spans="1:5" ht="31.5">
      <c r="A30" s="24" t="s">
        <v>75</v>
      </c>
      <c r="B30" s="8">
        <v>200</v>
      </c>
      <c r="C30" s="8"/>
      <c r="D30" s="37">
        <f>D31+D36+D47+D50+D55</f>
        <v>66153049052</v>
      </c>
      <c r="E30" s="37">
        <f>E31+E36+E47+E50+E55</f>
        <v>84343874572</v>
      </c>
    </row>
    <row r="31" spans="1:5" ht="15.75">
      <c r="A31" s="6" t="s">
        <v>76</v>
      </c>
      <c r="B31" s="8">
        <v>210</v>
      </c>
      <c r="C31" s="8"/>
      <c r="D31" s="37">
        <f>SUM(D32:D35)</f>
        <v>0</v>
      </c>
      <c r="E31" s="37">
        <f>SUM(E32:E35)</f>
        <v>0</v>
      </c>
    </row>
    <row r="32" spans="1:5" ht="15.75">
      <c r="A32" s="10" t="s">
        <v>77</v>
      </c>
      <c r="B32" s="8">
        <v>211</v>
      </c>
      <c r="C32" s="8"/>
      <c r="D32" s="38"/>
      <c r="E32" s="38"/>
    </row>
    <row r="33" spans="1:5" ht="15.75">
      <c r="A33" s="10" t="s">
        <v>78</v>
      </c>
      <c r="B33" s="8">
        <v>212</v>
      </c>
      <c r="C33" s="8"/>
      <c r="D33" s="38"/>
      <c r="E33" s="38"/>
    </row>
    <row r="34" spans="1:5" ht="15.75">
      <c r="A34" s="10" t="s">
        <v>79</v>
      </c>
      <c r="B34" s="8">
        <v>213</v>
      </c>
      <c r="C34" s="8"/>
      <c r="D34" s="38"/>
      <c r="E34" s="38"/>
    </row>
    <row r="35" spans="1:5" ht="15.75">
      <c r="A35" s="10" t="s">
        <v>80</v>
      </c>
      <c r="B35" s="8">
        <v>219</v>
      </c>
      <c r="C35" s="8"/>
      <c r="D35" s="38"/>
      <c r="E35" s="38"/>
    </row>
    <row r="36" spans="1:7" ht="15.75">
      <c r="A36" s="6" t="s">
        <v>81</v>
      </c>
      <c r="B36" s="8">
        <v>220</v>
      </c>
      <c r="C36" s="8"/>
      <c r="D36" s="37">
        <f>D37+D40+D43+D46</f>
        <v>48703467780</v>
      </c>
      <c r="E36" s="37">
        <f>E37+E40+E43+E46</f>
        <v>63393207323</v>
      </c>
      <c r="G36" s="1" t="s">
        <v>82</v>
      </c>
    </row>
    <row r="37" spans="1:5" ht="15.75">
      <c r="A37" s="6" t="s">
        <v>83</v>
      </c>
      <c r="B37" s="8">
        <v>221</v>
      </c>
      <c r="C37" s="8">
        <v>5</v>
      </c>
      <c r="D37" s="37">
        <f>SUM(D38:D39)</f>
        <v>48666882325</v>
      </c>
      <c r="E37" s="37">
        <f>SUM(E38:E39)</f>
        <v>63393207323</v>
      </c>
    </row>
    <row r="38" spans="1:5" ht="15.75">
      <c r="A38" s="40" t="s">
        <v>84</v>
      </c>
      <c r="B38" s="8">
        <v>222</v>
      </c>
      <c r="C38" s="8"/>
      <c r="D38" s="38">
        <v>181985942913</v>
      </c>
      <c r="E38" s="38">
        <v>180991225229</v>
      </c>
    </row>
    <row r="39" spans="1:5" ht="15.75">
      <c r="A39" s="10" t="s">
        <v>85</v>
      </c>
      <c r="B39" s="8">
        <v>223</v>
      </c>
      <c r="C39" s="8"/>
      <c r="D39" s="39">
        <v>-133319060588</v>
      </c>
      <c r="E39" s="39">
        <v>-117598017906</v>
      </c>
    </row>
    <row r="40" spans="1:5" ht="15.75">
      <c r="A40" s="6" t="s">
        <v>86</v>
      </c>
      <c r="B40" s="8">
        <v>224</v>
      </c>
      <c r="C40" s="8"/>
      <c r="D40" s="37">
        <f>D41-D42</f>
        <v>0</v>
      </c>
      <c r="E40" s="37">
        <f>E41-E42</f>
        <v>0</v>
      </c>
    </row>
    <row r="41" spans="1:5" ht="15.75">
      <c r="A41" s="40" t="s">
        <v>84</v>
      </c>
      <c r="B41" s="8">
        <v>225</v>
      </c>
      <c r="C41" s="8"/>
      <c r="D41" s="38"/>
      <c r="E41" s="38"/>
    </row>
    <row r="42" spans="1:5" ht="15.75">
      <c r="A42" s="10" t="s">
        <v>85</v>
      </c>
      <c r="B42" s="8">
        <v>226</v>
      </c>
      <c r="C42" s="8"/>
      <c r="D42" s="38"/>
      <c r="E42" s="38"/>
    </row>
    <row r="43" spans="1:5" ht="15.75">
      <c r="A43" s="6" t="s">
        <v>87</v>
      </c>
      <c r="B43" s="8">
        <v>227</v>
      </c>
      <c r="C43" s="8"/>
      <c r="D43" s="37">
        <f>D44-D45</f>
        <v>0</v>
      </c>
      <c r="E43" s="37">
        <f>E44-E45</f>
        <v>0</v>
      </c>
    </row>
    <row r="44" spans="1:5" ht="15.75">
      <c r="A44" s="40" t="s">
        <v>84</v>
      </c>
      <c r="B44" s="8">
        <v>228</v>
      </c>
      <c r="C44" s="8"/>
      <c r="D44" s="38"/>
      <c r="E44" s="38"/>
    </row>
    <row r="45" spans="1:5" ht="15.75">
      <c r="A45" s="41" t="s">
        <v>85</v>
      </c>
      <c r="B45" s="4">
        <v>229</v>
      </c>
      <c r="C45" s="4"/>
      <c r="D45" s="42"/>
      <c r="E45" s="42"/>
    </row>
    <row r="46" spans="1:5" ht="15.75">
      <c r="A46" s="6" t="s">
        <v>88</v>
      </c>
      <c r="B46" s="8">
        <v>230</v>
      </c>
      <c r="C46" s="8"/>
      <c r="D46" s="37">
        <v>36585455</v>
      </c>
      <c r="E46" s="37"/>
    </row>
    <row r="47" spans="1:5" ht="15.75">
      <c r="A47" s="6" t="s">
        <v>89</v>
      </c>
      <c r="B47" s="8">
        <v>240</v>
      </c>
      <c r="C47" s="8"/>
      <c r="D47" s="37">
        <f>D48-D49</f>
        <v>0</v>
      </c>
      <c r="E47" s="37">
        <f>E48-E49</f>
        <v>0</v>
      </c>
    </row>
    <row r="48" spans="1:5" ht="15.75">
      <c r="A48" s="40" t="s">
        <v>84</v>
      </c>
      <c r="B48" s="8">
        <v>241</v>
      </c>
      <c r="C48" s="8"/>
      <c r="D48" s="37"/>
      <c r="E48" s="37"/>
    </row>
    <row r="49" spans="1:5" ht="15.75">
      <c r="A49" s="10" t="s">
        <v>85</v>
      </c>
      <c r="B49" s="8">
        <v>242</v>
      </c>
      <c r="C49" s="8"/>
      <c r="D49" s="37"/>
      <c r="E49" s="37"/>
    </row>
    <row r="50" spans="1:5" ht="15.75">
      <c r="A50" s="6" t="s">
        <v>90</v>
      </c>
      <c r="B50" s="8">
        <v>250</v>
      </c>
      <c r="C50" s="8">
        <v>6</v>
      </c>
      <c r="D50" s="37">
        <f>SUM(D51:D54)</f>
        <v>30000000</v>
      </c>
      <c r="E50" s="37">
        <f>SUM(E51:E54)</f>
        <v>30000000</v>
      </c>
    </row>
    <row r="51" spans="1:5" ht="15.75">
      <c r="A51" s="10" t="s">
        <v>91</v>
      </c>
      <c r="B51" s="8">
        <v>251</v>
      </c>
      <c r="C51" s="8"/>
      <c r="D51" s="37"/>
      <c r="E51" s="37"/>
    </row>
    <row r="52" spans="1:5" ht="15.75">
      <c r="A52" s="10" t="s">
        <v>92</v>
      </c>
      <c r="B52" s="8">
        <v>252</v>
      </c>
      <c r="C52" s="8"/>
      <c r="D52" s="37"/>
      <c r="E52" s="37"/>
    </row>
    <row r="53" spans="1:5" ht="15.75">
      <c r="A53" s="10" t="s">
        <v>93</v>
      </c>
      <c r="B53" s="8">
        <v>258</v>
      </c>
      <c r="C53" s="8"/>
      <c r="D53" s="38">
        <v>30000000</v>
      </c>
      <c r="E53" s="38">
        <v>30000000</v>
      </c>
    </row>
    <row r="54" spans="1:5" ht="15.75">
      <c r="A54" s="10" t="s">
        <v>94</v>
      </c>
      <c r="B54" s="8">
        <v>259</v>
      </c>
      <c r="C54" s="8"/>
      <c r="D54" s="37"/>
      <c r="E54" s="37"/>
    </row>
    <row r="55" spans="1:5" ht="15.75">
      <c r="A55" s="6" t="s">
        <v>95</v>
      </c>
      <c r="B55" s="8">
        <v>260</v>
      </c>
      <c r="C55" s="8"/>
      <c r="D55" s="37">
        <f>SUM(D56:D58)</f>
        <v>17419581272</v>
      </c>
      <c r="E55" s="37">
        <f>SUM(E56:E58)</f>
        <v>20920667249</v>
      </c>
    </row>
    <row r="56" spans="1:5" ht="15.75">
      <c r="A56" s="10" t="s">
        <v>96</v>
      </c>
      <c r="B56" s="8">
        <v>261</v>
      </c>
      <c r="C56" s="8">
        <v>7</v>
      </c>
      <c r="D56" s="38">
        <v>17419581272</v>
      </c>
      <c r="E56" s="38">
        <v>20920667249</v>
      </c>
    </row>
    <row r="57" spans="1:5" ht="15.75">
      <c r="A57" s="10" t="s">
        <v>97</v>
      </c>
      <c r="B57" s="8">
        <v>262</v>
      </c>
      <c r="C57" s="8"/>
      <c r="D57" s="37"/>
      <c r="E57" s="38"/>
    </row>
    <row r="58" spans="1:5" ht="15.75">
      <c r="A58" s="10" t="s">
        <v>98</v>
      </c>
      <c r="B58" s="8">
        <v>268</v>
      </c>
      <c r="C58" s="8"/>
      <c r="D58" s="37"/>
      <c r="E58" s="38"/>
    </row>
    <row r="59" spans="1:6" ht="19.5" customHeight="1">
      <c r="A59" s="43" t="s">
        <v>99</v>
      </c>
      <c r="B59" s="15">
        <v>270</v>
      </c>
      <c r="C59" s="15"/>
      <c r="D59" s="44">
        <f>D30+D9</f>
        <v>265429393091</v>
      </c>
      <c r="E59" s="44">
        <f>E30+E9</f>
        <v>269463549907</v>
      </c>
      <c r="F59" s="31"/>
    </row>
    <row r="60" spans="1:6" ht="21" customHeight="1">
      <c r="A60" s="45" t="s">
        <v>100</v>
      </c>
      <c r="B60" s="15"/>
      <c r="C60" s="15"/>
      <c r="D60" s="44"/>
      <c r="E60" s="44"/>
      <c r="F60" s="31"/>
    </row>
    <row r="61" spans="1:5" ht="15.75">
      <c r="A61" s="6" t="s">
        <v>101</v>
      </c>
      <c r="B61" s="8">
        <v>300</v>
      </c>
      <c r="C61" s="8"/>
      <c r="D61" s="37">
        <f>D62+D72</f>
        <v>37692329444</v>
      </c>
      <c r="E61" s="37">
        <f>E62+E72</f>
        <v>83995172563</v>
      </c>
    </row>
    <row r="62" spans="1:5" ht="15.75">
      <c r="A62" s="6" t="s">
        <v>102</v>
      </c>
      <c r="B62" s="8">
        <v>310</v>
      </c>
      <c r="C62" s="8"/>
      <c r="D62" s="37">
        <f>SUM(D63:D71)</f>
        <v>35687850444</v>
      </c>
      <c r="E62" s="37">
        <f>SUM(E63:E71)</f>
        <v>71993569563</v>
      </c>
    </row>
    <row r="63" spans="1:5" ht="15.75">
      <c r="A63" s="10" t="s">
        <v>103</v>
      </c>
      <c r="B63" s="8">
        <v>311</v>
      </c>
      <c r="C63" s="8">
        <v>8</v>
      </c>
      <c r="D63" s="38">
        <v>2550000000</v>
      </c>
      <c r="E63" s="38">
        <v>5978000000</v>
      </c>
    </row>
    <row r="64" spans="1:5" ht="15.75">
      <c r="A64" s="10" t="s">
        <v>104</v>
      </c>
      <c r="B64" s="8">
        <v>312</v>
      </c>
      <c r="C64" s="8">
        <v>9</v>
      </c>
      <c r="D64" s="38">
        <v>11717298257</v>
      </c>
      <c r="E64" s="38">
        <v>27704665965</v>
      </c>
    </row>
    <row r="65" spans="1:5" ht="15.75">
      <c r="A65" s="10" t="s">
        <v>105</v>
      </c>
      <c r="B65" s="8">
        <v>313</v>
      </c>
      <c r="C65" s="8">
        <v>9</v>
      </c>
      <c r="D65" s="38">
        <v>4278459382</v>
      </c>
      <c r="E65" s="38">
        <v>501423189</v>
      </c>
    </row>
    <row r="66" spans="1:5" ht="15.75">
      <c r="A66" s="10" t="s">
        <v>106</v>
      </c>
      <c r="B66" s="8">
        <v>314</v>
      </c>
      <c r="C66" s="8">
        <v>10</v>
      </c>
      <c r="D66" s="38">
        <f>1583047439+31731515</f>
        <v>1614778954</v>
      </c>
      <c r="E66" s="38">
        <v>474631558</v>
      </c>
    </row>
    <row r="67" spans="1:5" ht="15.75">
      <c r="A67" s="10" t="s">
        <v>107</v>
      </c>
      <c r="B67" s="8">
        <v>315</v>
      </c>
      <c r="C67" s="8"/>
      <c r="D67" s="38">
        <v>8082159748</v>
      </c>
      <c r="E67" s="38">
        <v>4608416009</v>
      </c>
    </row>
    <row r="68" spans="1:5" ht="15.75">
      <c r="A68" s="10" t="s">
        <v>108</v>
      </c>
      <c r="B68" s="8">
        <v>316</v>
      </c>
      <c r="C68" s="8">
        <v>10</v>
      </c>
      <c r="D68" s="38"/>
      <c r="E68" s="38">
        <v>173849705</v>
      </c>
    </row>
    <row r="69" spans="1:5" ht="15.75">
      <c r="A69" s="10" t="s">
        <v>109</v>
      </c>
      <c r="B69" s="8">
        <v>317</v>
      </c>
      <c r="C69" s="8"/>
      <c r="D69" s="38"/>
      <c r="E69" s="38"/>
    </row>
    <row r="70" spans="1:5" ht="15.75">
      <c r="A70" s="10" t="s">
        <v>110</v>
      </c>
      <c r="B70" s="8">
        <v>318</v>
      </c>
      <c r="C70" s="8"/>
      <c r="D70" s="38"/>
      <c r="E70" s="38"/>
    </row>
    <row r="71" spans="1:7" ht="15.75">
      <c r="A71" s="10" t="s">
        <v>111</v>
      </c>
      <c r="B71" s="8">
        <v>319</v>
      </c>
      <c r="C71" s="8">
        <v>11</v>
      </c>
      <c r="D71" s="38">
        <v>7445154103</v>
      </c>
      <c r="E71" s="38">
        <v>32552583137</v>
      </c>
      <c r="G71" s="31"/>
    </row>
    <row r="72" spans="1:5" ht="15.75">
      <c r="A72" s="6" t="s">
        <v>112</v>
      </c>
      <c r="B72" s="8">
        <v>320</v>
      </c>
      <c r="C72" s="8"/>
      <c r="D72" s="37">
        <f>SUM(D73:D77)</f>
        <v>2004479000</v>
      </c>
      <c r="E72" s="37">
        <f>SUM(E73:E77)</f>
        <v>12001603000</v>
      </c>
    </row>
    <row r="73" spans="1:5" ht="15.75">
      <c r="A73" s="10" t="s">
        <v>113</v>
      </c>
      <c r="B73" s="8">
        <v>321</v>
      </c>
      <c r="C73" s="8"/>
      <c r="D73" s="38"/>
      <c r="E73" s="38"/>
    </row>
    <row r="74" spans="1:5" ht="15.75">
      <c r="A74" s="10" t="s">
        <v>114</v>
      </c>
      <c r="B74" s="8">
        <v>322</v>
      </c>
      <c r="C74" s="8"/>
      <c r="D74" s="38"/>
      <c r="E74" s="38"/>
    </row>
    <row r="75" spans="1:5" ht="15.75">
      <c r="A75" s="10" t="s">
        <v>115</v>
      </c>
      <c r="B75" s="8">
        <v>323</v>
      </c>
      <c r="C75" s="8"/>
      <c r="D75" s="38"/>
      <c r="E75" s="38"/>
    </row>
    <row r="76" spans="1:5" ht="15.75">
      <c r="A76" s="10" t="s">
        <v>116</v>
      </c>
      <c r="B76" s="8">
        <v>324</v>
      </c>
      <c r="C76" s="8">
        <v>12</v>
      </c>
      <c r="D76" s="38">
        <v>2004479000</v>
      </c>
      <c r="E76" s="38">
        <v>12001603000</v>
      </c>
    </row>
    <row r="77" spans="1:5" ht="15.75">
      <c r="A77" s="10" t="s">
        <v>117</v>
      </c>
      <c r="B77" s="8">
        <v>325</v>
      </c>
      <c r="C77" s="8"/>
      <c r="D77" s="38"/>
      <c r="E77" s="38"/>
    </row>
    <row r="78" spans="1:5" ht="15.75">
      <c r="A78" s="24" t="s">
        <v>118</v>
      </c>
      <c r="B78" s="8">
        <v>400</v>
      </c>
      <c r="C78" s="8"/>
      <c r="D78" s="37">
        <f>D79+D89</f>
        <v>227737063647</v>
      </c>
      <c r="E78" s="37">
        <f>E79+E89</f>
        <v>185468377344</v>
      </c>
    </row>
    <row r="79" spans="1:5" ht="15.75">
      <c r="A79" s="6" t="s">
        <v>119</v>
      </c>
      <c r="B79" s="8">
        <v>410</v>
      </c>
      <c r="C79" s="8"/>
      <c r="D79" s="37">
        <f>SUM(D80:D88)</f>
        <v>225010288699</v>
      </c>
      <c r="E79" s="37">
        <f>SUM(E80:E88)</f>
        <v>179458163696</v>
      </c>
    </row>
    <row r="80" spans="1:5" ht="15.75">
      <c r="A80" s="10" t="s">
        <v>120</v>
      </c>
      <c r="B80" s="8">
        <v>411</v>
      </c>
      <c r="C80" s="8">
        <v>13</v>
      </c>
      <c r="D80" s="38">
        <v>107180000000</v>
      </c>
      <c r="E80" s="38">
        <v>107180000000</v>
      </c>
    </row>
    <row r="81" spans="1:5" ht="15.75">
      <c r="A81" s="10" t="s">
        <v>121</v>
      </c>
      <c r="B81" s="8">
        <v>412</v>
      </c>
      <c r="C81" s="8"/>
      <c r="D81" s="38"/>
      <c r="E81" s="38"/>
    </row>
    <row r="82" spans="1:5" ht="15.75">
      <c r="A82" s="10" t="s">
        <v>122</v>
      </c>
      <c r="B82" s="8">
        <v>413</v>
      </c>
      <c r="C82" s="8"/>
      <c r="D82" s="38"/>
      <c r="E82" s="38"/>
    </row>
    <row r="83" spans="1:5" ht="15.75">
      <c r="A83" s="10" t="s">
        <v>123</v>
      </c>
      <c r="B83" s="8">
        <v>414</v>
      </c>
      <c r="C83" s="8"/>
      <c r="D83" s="38"/>
      <c r="E83" s="38"/>
    </row>
    <row r="84" spans="1:5" ht="15.75">
      <c r="A84" s="10" t="s">
        <v>124</v>
      </c>
      <c r="B84" s="8">
        <v>415</v>
      </c>
      <c r="C84" s="8"/>
      <c r="D84" s="38"/>
      <c r="E84" s="38"/>
    </row>
    <row r="85" spans="1:5" ht="15.75">
      <c r="A85" s="10" t="s">
        <v>125</v>
      </c>
      <c r="B85" s="8">
        <v>416</v>
      </c>
      <c r="C85" s="8">
        <v>13</v>
      </c>
      <c r="D85" s="38">
        <v>68955348520</v>
      </c>
      <c r="E85" s="38">
        <v>32150947807</v>
      </c>
    </row>
    <row r="86" spans="1:5" ht="15.75">
      <c r="A86" s="10" t="s">
        <v>126</v>
      </c>
      <c r="B86" s="8">
        <v>417</v>
      </c>
      <c r="C86" s="8">
        <v>13</v>
      </c>
      <c r="D86" s="38">
        <v>9189415176</v>
      </c>
      <c r="E86" s="38">
        <v>3889415176</v>
      </c>
    </row>
    <row r="87" spans="1:5" ht="15.75">
      <c r="A87" s="10" t="s">
        <v>127</v>
      </c>
      <c r="B87" s="8">
        <v>418</v>
      </c>
      <c r="C87" s="8"/>
      <c r="D87" s="38"/>
      <c r="E87" s="38"/>
    </row>
    <row r="88" spans="1:5" ht="15.75">
      <c r="A88" s="10" t="s">
        <v>128</v>
      </c>
      <c r="B88" s="8">
        <v>419</v>
      </c>
      <c r="C88" s="8"/>
      <c r="D88" s="38">
        <v>39685525003</v>
      </c>
      <c r="E88" s="38">
        <v>36237800713</v>
      </c>
    </row>
    <row r="89" spans="1:5" ht="15.75">
      <c r="A89" s="6" t="s">
        <v>129</v>
      </c>
      <c r="B89" s="8">
        <v>420</v>
      </c>
      <c r="C89" s="8"/>
      <c r="D89" s="37">
        <f>SUM(D90:D92)</f>
        <v>2726774948</v>
      </c>
      <c r="E89" s="37">
        <f>SUM(E90:E92)</f>
        <v>6010213648</v>
      </c>
    </row>
    <row r="90" spans="1:5" ht="15.75">
      <c r="A90" s="10" t="s">
        <v>130</v>
      </c>
      <c r="B90" s="8">
        <v>421</v>
      </c>
      <c r="C90" s="8"/>
      <c r="D90" s="38">
        <f>1637030239+1089744709</f>
        <v>2726774948</v>
      </c>
      <c r="E90" s="38">
        <v>6010213648</v>
      </c>
    </row>
    <row r="91" spans="1:5" ht="15.75">
      <c r="A91" s="10" t="s">
        <v>131</v>
      </c>
      <c r="B91" s="8">
        <v>422</v>
      </c>
      <c r="C91" s="8"/>
      <c r="D91" s="38"/>
      <c r="E91" s="38"/>
    </row>
    <row r="92" spans="1:5" ht="15" customHeight="1">
      <c r="A92" s="10" t="s">
        <v>132</v>
      </c>
      <c r="B92" s="8">
        <v>423</v>
      </c>
      <c r="C92" s="8"/>
      <c r="D92" s="38"/>
      <c r="E92" s="38"/>
    </row>
    <row r="93" spans="1:7" ht="18.75" customHeight="1">
      <c r="A93" s="46" t="s">
        <v>133</v>
      </c>
      <c r="B93" s="15">
        <v>430</v>
      </c>
      <c r="C93" s="15"/>
      <c r="D93" s="44">
        <f>D78+D61</f>
        <v>265429393091</v>
      </c>
      <c r="E93" s="44">
        <f>E78+E61</f>
        <v>269463549907</v>
      </c>
      <c r="F93" s="31"/>
      <c r="G93" s="31"/>
    </row>
    <row r="95" spans="1:5" ht="23.25">
      <c r="A95" s="104" t="s">
        <v>134</v>
      </c>
      <c r="B95" s="104"/>
      <c r="C95" s="104"/>
      <c r="D95" s="104"/>
      <c r="E95" s="104"/>
    </row>
    <row r="96" spans="1:5" ht="33" customHeight="1">
      <c r="A96" s="105" t="s">
        <v>21</v>
      </c>
      <c r="B96" s="105"/>
      <c r="C96" s="47" t="s">
        <v>135</v>
      </c>
      <c r="D96" s="47" t="s">
        <v>52</v>
      </c>
      <c r="E96" s="47" t="s">
        <v>136</v>
      </c>
    </row>
    <row r="97" spans="1:5" ht="15.75">
      <c r="A97" s="103" t="s">
        <v>137</v>
      </c>
      <c r="B97" s="103"/>
      <c r="C97" s="8">
        <v>23</v>
      </c>
      <c r="D97" s="38"/>
      <c r="E97" s="38"/>
    </row>
    <row r="98" spans="1:5" ht="15.75">
      <c r="A98" s="106" t="s">
        <v>138</v>
      </c>
      <c r="B98" s="106"/>
      <c r="C98" s="8"/>
      <c r="D98" s="38"/>
      <c r="E98" s="38">
        <v>2800000000</v>
      </c>
    </row>
    <row r="99" spans="1:5" ht="15.75">
      <c r="A99" s="103" t="s">
        <v>139</v>
      </c>
      <c r="B99" s="103"/>
      <c r="C99" s="8"/>
      <c r="D99" s="38"/>
      <c r="E99" s="38"/>
    </row>
    <row r="100" spans="1:5" ht="15.75">
      <c r="A100" s="103" t="s">
        <v>140</v>
      </c>
      <c r="B100" s="103"/>
      <c r="C100" s="8"/>
      <c r="D100" s="38"/>
      <c r="E100" s="38"/>
    </row>
    <row r="101" spans="1:5" ht="15.75">
      <c r="A101" s="103" t="s">
        <v>141</v>
      </c>
      <c r="B101" s="103"/>
      <c r="C101" s="8"/>
      <c r="D101" s="38">
        <f>32032+53465011+18974321</f>
        <v>72471364</v>
      </c>
      <c r="E101" s="38">
        <f>39322375+102195631+48945385</f>
        <v>190463391</v>
      </c>
    </row>
    <row r="102" spans="1:5" ht="15.75">
      <c r="A102" s="103" t="s">
        <v>142</v>
      </c>
      <c r="B102" s="103"/>
      <c r="C102" s="8"/>
      <c r="D102" s="38"/>
      <c r="E102" s="38"/>
    </row>
    <row r="103" spans="1:5" ht="15.75">
      <c r="A103" s="101" t="s">
        <v>143</v>
      </c>
      <c r="B103" s="101"/>
      <c r="C103" s="4"/>
      <c r="D103" s="42"/>
      <c r="E103" s="42"/>
    </row>
    <row r="105" spans="1:5" ht="37.5" customHeight="1">
      <c r="A105" s="102"/>
      <c r="B105" s="102"/>
      <c r="C105" s="102"/>
      <c r="D105" s="102"/>
      <c r="E105" s="102"/>
    </row>
  </sheetData>
  <mergeCells count="14">
    <mergeCell ref="A1:C1"/>
    <mergeCell ref="A3:E3"/>
    <mergeCell ref="A4:E4"/>
    <mergeCell ref="A5:E5"/>
    <mergeCell ref="A95:E95"/>
    <mergeCell ref="A96:B96"/>
    <mergeCell ref="A97:B97"/>
    <mergeCell ref="A98:B98"/>
    <mergeCell ref="A103:B103"/>
    <mergeCell ref="A105:E105"/>
    <mergeCell ref="A99:B99"/>
    <mergeCell ref="A100:B100"/>
    <mergeCell ref="A101:B101"/>
    <mergeCell ref="A102:B10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tckt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ttkhau</dc:creator>
  <cp:keywords/>
  <dc:description/>
  <cp:lastModifiedBy>Office</cp:lastModifiedBy>
  <cp:lastPrinted>2006-10-27T02:34:26Z</cp:lastPrinted>
  <dcterms:created xsi:type="dcterms:W3CDTF">2006-10-26T06:38:05Z</dcterms:created>
  <dcterms:modified xsi:type="dcterms:W3CDTF">2011-01-14T08:39:54Z</dcterms:modified>
  <cp:category/>
  <cp:version/>
  <cp:contentType/>
  <cp:contentStatus/>
</cp:coreProperties>
</file>